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esktop\"/>
    </mc:Choice>
  </mc:AlternateContent>
  <xr:revisionPtr revIDLastSave="0" documentId="13_ncr:1_{627278AF-A800-48D9-B678-13AAF0371F31}" xr6:coauthVersionLast="36" xr6:coauthVersionMax="36" xr10:uidLastSave="{00000000-0000-0000-0000-000000000000}"/>
  <bookViews>
    <workbookView xWindow="720" yWindow="620" windowWidth="19640" windowHeight="7430" xr2:uid="{00000000-000D-0000-FFFF-FFFF00000000}"/>
  </bookViews>
  <sheets>
    <sheet name="Tabulka" sheetId="32" r:id="rId1"/>
    <sheet name="Statistiky" sheetId="30" r:id="rId2"/>
    <sheet name="01" sheetId="27" r:id="rId3"/>
    <sheet name="02" sheetId="28" r:id="rId4"/>
    <sheet name="03" sheetId="25" r:id="rId5"/>
    <sheet name="04" sheetId="31" r:id="rId6"/>
    <sheet name="Statistiky_vypocty" sheetId="26" state="hidden" r:id="rId7"/>
    <sheet name="Sestava" sheetId="29" state="hidden" r:id="rId8"/>
  </sheets>
  <definedNames>
    <definedName name="home" localSheetId="2">'01'!$C$17:$C$45</definedName>
    <definedName name="home" localSheetId="3">'02'!$C$17:$C$45</definedName>
    <definedName name="home" localSheetId="5">'04'!$C$17:$C$45</definedName>
    <definedName name="home" localSheetId="0">Tabulka!$B$17:$B$35</definedName>
    <definedName name="home">'03'!$C$17:$C$45</definedName>
    <definedName name="homegoal" localSheetId="0">Tabulka!$M$17:$M$35</definedName>
    <definedName name="homescore" localSheetId="2">'01'!$E$17:$E$45</definedName>
    <definedName name="homescore" localSheetId="3">'02'!$E$17:$E$45</definedName>
    <definedName name="homescore" localSheetId="5">'04'!$E$17:$E$45</definedName>
    <definedName name="homescore" localSheetId="0">Tabulka!$C$17:$C$35</definedName>
    <definedName name="homescore">'03'!$E$17:$E$45</definedName>
    <definedName name="jmeno" localSheetId="1">Statistiky!$AC$8:$AC$76</definedName>
    <definedName name="stats_d" localSheetId="6">Statistiky_vypocty!$AO$3:$AO$900</definedName>
    <definedName name="stats_ga" localSheetId="6">Statistiky_vypocty!$AR$3:$AR$900</definedName>
    <definedName name="stats_gd" localSheetId="6">Statistiky_vypocty!$AS$3:$AS$900</definedName>
    <definedName name="stats_gf" localSheetId="6">Statistiky_vypocty!$AQ$3:$AQ$900</definedName>
    <definedName name="stats_gp" localSheetId="6">Statistiky_vypocty!$AM$3:$AM$900</definedName>
    <definedName name="stats_jmena" localSheetId="6">Statistiky_vypocty!$AL$3:$AL$900</definedName>
    <definedName name="stats_l" localSheetId="6">Statistiky_vypocty!$AP$3:$AP$900</definedName>
    <definedName name="stats_pts" localSheetId="6">Statistiky_vypocty!$AT$3:$AT$900</definedName>
    <definedName name="stats_w" localSheetId="6">Statistiky_vypocty!$AN$3:$AN$900</definedName>
    <definedName name="visitor" localSheetId="2">'01'!$J$17:$J$45</definedName>
    <definedName name="visitor" localSheetId="3">'02'!$J$17:$J$45</definedName>
    <definedName name="visitor" localSheetId="5">'04'!$J$17:$J$45</definedName>
    <definedName name="visitor" localSheetId="0">Tabulka!$F$17:$K$35</definedName>
    <definedName name="visitor">'03'!$J$17:$J$45</definedName>
    <definedName name="visitorgoal" localSheetId="0">Tabulka!$O$17:$O$35</definedName>
    <definedName name="visitorscore" localSheetId="2">'01'!$G$17:$G$45</definedName>
    <definedName name="visitorscore" localSheetId="3">'02'!$G$17:$G$45</definedName>
    <definedName name="visitorscore" localSheetId="5">'04'!$G$17:$G$45</definedName>
    <definedName name="visitorscore" localSheetId="0">Tabulka!$E$17:$E$35</definedName>
    <definedName name="visitorscore">'03'!$G$17:$G$45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8" i="31" l="1"/>
  <c r="AI9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7" i="31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7" i="25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7" i="28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7" i="27"/>
  <c r="V27" i="32" l="1"/>
  <c r="AH27" i="32" s="1"/>
  <c r="V28" i="32"/>
  <c r="AH28" i="32" s="1"/>
  <c r="V29" i="32"/>
  <c r="AA29" i="32" s="1"/>
  <c r="V30" i="32"/>
  <c r="AB30" i="32" s="1"/>
  <c r="V31" i="32"/>
  <c r="AH31" i="32" s="1"/>
  <c r="V32" i="32"/>
  <c r="Z32" i="32" s="1" a="1"/>
  <c r="Z32" i="32" s="1"/>
  <c r="V26" i="32"/>
  <c r="AH26" i="32" s="1"/>
  <c r="Y31" i="32" a="1"/>
  <c r="Y31" i="32" s="1"/>
  <c r="X31" i="32" a="1"/>
  <c r="X31" i="32" s="1"/>
  <c r="X29" i="32" a="1"/>
  <c r="X29" i="32" s="1"/>
  <c r="Z28" i="32" a="1"/>
  <c r="Z28" i="32" s="1"/>
  <c r="Y28" i="32" a="1"/>
  <c r="Y28" i="32" s="1"/>
  <c r="AB28" i="32"/>
  <c r="Y26" i="32" a="1"/>
  <c r="Y26" i="32" s="1"/>
  <c r="Y32" i="32" l="1" a="1"/>
  <c r="AG27" i="32"/>
  <c r="Z27" i="32" a="1"/>
  <c r="Z27" i="32" s="1"/>
  <c r="AB31" i="32"/>
  <c r="AH32" i="32"/>
  <c r="AB26" i="32"/>
  <c r="AG32" i="32"/>
  <c r="AG28" i="32"/>
  <c r="AH29" i="32"/>
  <c r="X26" i="32" a="1"/>
  <c r="X26" i="32" s="1"/>
  <c r="AD26" i="32" s="1"/>
  <c r="X28" i="32" a="1"/>
  <c r="X28" i="32" s="1"/>
  <c r="AD28" i="32" s="1"/>
  <c r="Y29" i="32" a="1"/>
  <c r="Y29" i="32" s="1"/>
  <c r="AD29" i="32" s="1"/>
  <c r="AG31" i="32"/>
  <c r="AG30" i="32"/>
  <c r="AG26" i="32"/>
  <c r="AG29" i="32"/>
  <c r="AH30" i="32"/>
  <c r="W28" i="32"/>
  <c r="AD31" i="32"/>
  <c r="AB29" i="32"/>
  <c r="Y32" i="32"/>
  <c r="Z31" i="32" a="1"/>
  <c r="Z31" i="32" s="1"/>
  <c r="W31" i="32" s="1"/>
  <c r="X27" i="32" a="1"/>
  <c r="X27" i="32" s="1"/>
  <c r="AB27" i="32"/>
  <c r="Z26" i="32" a="1"/>
  <c r="Z26" i="32" s="1"/>
  <c r="W26" i="32" s="1"/>
  <c r="Y27" i="32" a="1"/>
  <c r="Y27" i="32" s="1"/>
  <c r="AA28" i="32"/>
  <c r="AC28" i="32" s="1"/>
  <c r="Z29" i="32" a="1"/>
  <c r="Z29" i="32" s="1"/>
  <c r="X30" i="32" a="1"/>
  <c r="X30" i="32" s="1"/>
  <c r="AA31" i="32"/>
  <c r="AA27" i="32"/>
  <c r="AA30" i="32"/>
  <c r="AC30" i="32" s="1"/>
  <c r="AA26" i="32"/>
  <c r="Y30" i="32" a="1"/>
  <c r="Y30" i="32" s="1"/>
  <c r="Z30" i="32" a="1"/>
  <c r="Z30" i="32" s="1"/>
  <c r="AA32" i="32"/>
  <c r="AB32" i="32"/>
  <c r="X32" i="32" a="1"/>
  <c r="X32" i="32" s="1"/>
  <c r="AC26" i="32" l="1"/>
  <c r="AC31" i="32"/>
  <c r="W29" i="32"/>
  <c r="W32" i="32"/>
  <c r="AD32" i="32"/>
  <c r="AD30" i="32"/>
  <c r="W30" i="32"/>
  <c r="W27" i="32"/>
  <c r="AD27" i="32"/>
  <c r="AC29" i="32"/>
  <c r="AC27" i="32"/>
  <c r="AC32" i="32"/>
  <c r="N47" i="28" l="1"/>
  <c r="L47" i="28"/>
  <c r="G47" i="28"/>
  <c r="E47" i="28"/>
  <c r="N47" i="27"/>
  <c r="L47" i="27"/>
  <c r="G47" i="27"/>
  <c r="E47" i="27"/>
  <c r="AW2" i="26"/>
  <c r="AW3" i="26"/>
  <c r="AW4" i="26"/>
  <c r="AW5" i="26"/>
  <c r="AW6" i="26"/>
  <c r="AW7" i="26"/>
  <c r="AW8" i="26"/>
  <c r="AW9" i="26"/>
  <c r="AW10" i="26"/>
  <c r="AW11" i="26"/>
  <c r="AW12" i="26"/>
  <c r="AW13" i="26"/>
  <c r="AW14" i="26"/>
  <c r="AW15" i="26"/>
  <c r="AW16" i="26"/>
  <c r="AW17" i="26"/>
  <c r="AW18" i="26"/>
  <c r="AW19" i="26"/>
  <c r="AW20" i="26"/>
  <c r="AW21" i="26"/>
  <c r="AD27" i="30" s="1"/>
  <c r="AW22" i="26"/>
  <c r="AW23" i="26"/>
  <c r="AD29" i="30" s="1"/>
  <c r="AW24" i="26"/>
  <c r="AW25" i="26"/>
  <c r="AD31" i="30" s="1"/>
  <c r="AW26" i="26"/>
  <c r="AW27" i="26"/>
  <c r="AD33" i="30" s="1"/>
  <c r="G47" i="25"/>
  <c r="E47" i="25"/>
  <c r="AD34" i="30"/>
  <c r="AD35" i="30"/>
  <c r="AD36" i="30"/>
  <c r="AD37" i="30"/>
  <c r="AD38" i="30"/>
  <c r="AD39" i="30"/>
  <c r="AD40" i="30"/>
  <c r="AD41" i="30"/>
  <c r="AD42" i="30"/>
  <c r="AD43" i="30"/>
  <c r="AD44" i="30"/>
  <c r="AD45" i="30"/>
  <c r="AD46" i="30"/>
  <c r="AD47" i="30"/>
  <c r="AD48" i="30"/>
  <c r="AD49" i="30"/>
  <c r="AD50" i="30"/>
  <c r="AD51" i="30"/>
  <c r="AD52" i="30"/>
  <c r="AD53" i="30"/>
  <c r="AD54" i="30"/>
  <c r="AD55" i="30"/>
  <c r="AD56" i="30"/>
  <c r="AD57" i="30"/>
  <c r="AD58" i="30"/>
  <c r="AD59" i="30"/>
  <c r="AD60" i="30"/>
  <c r="AD61" i="30"/>
  <c r="AD62" i="30"/>
  <c r="AD63" i="30"/>
  <c r="AD64" i="30"/>
  <c r="AD65" i="30"/>
  <c r="AD66" i="30"/>
  <c r="AD67" i="30"/>
  <c r="AD68" i="30"/>
  <c r="AD69" i="30"/>
  <c r="AD70" i="30"/>
  <c r="AD71" i="30"/>
  <c r="AD72" i="30"/>
  <c r="AD73" i="30"/>
  <c r="AD74" i="30"/>
  <c r="AD75" i="30"/>
  <c r="AD76" i="30"/>
  <c r="AN76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51" i="30"/>
  <c r="AC52" i="30"/>
  <c r="AC53" i="30"/>
  <c r="AC54" i="30"/>
  <c r="AC55" i="30"/>
  <c r="AC56" i="30"/>
  <c r="AC57" i="30"/>
  <c r="AC58" i="30"/>
  <c r="AC59" i="30"/>
  <c r="AC60" i="30"/>
  <c r="AC61" i="30"/>
  <c r="AC62" i="30"/>
  <c r="AC63" i="30"/>
  <c r="AC64" i="30"/>
  <c r="AC65" i="30"/>
  <c r="AC66" i="30"/>
  <c r="AC67" i="30"/>
  <c r="AC68" i="30"/>
  <c r="AC69" i="30"/>
  <c r="AC70" i="30"/>
  <c r="AC71" i="30"/>
  <c r="AC72" i="30"/>
  <c r="AC73" i="30"/>
  <c r="AC74" i="30"/>
  <c r="AC75" i="30"/>
  <c r="AC76" i="30"/>
  <c r="E47" i="31"/>
  <c r="G47" i="31"/>
  <c r="J45" i="31"/>
  <c r="C45" i="31"/>
  <c r="J44" i="31"/>
  <c r="C44" i="31"/>
  <c r="J43" i="31"/>
  <c r="C43" i="31"/>
  <c r="J42" i="31"/>
  <c r="C42" i="31"/>
  <c r="J41" i="31"/>
  <c r="C41" i="31"/>
  <c r="J39" i="31"/>
  <c r="C39" i="31"/>
  <c r="J38" i="31"/>
  <c r="C38" i="31"/>
  <c r="J37" i="31"/>
  <c r="C37" i="31"/>
  <c r="J36" i="31"/>
  <c r="C36" i="31"/>
  <c r="J35" i="31"/>
  <c r="C35" i="31"/>
  <c r="J33" i="31"/>
  <c r="C33" i="31"/>
  <c r="J32" i="31"/>
  <c r="C32" i="31"/>
  <c r="J31" i="31"/>
  <c r="C31" i="31"/>
  <c r="J30" i="31"/>
  <c r="C30" i="31"/>
  <c r="J29" i="31"/>
  <c r="C29" i="31"/>
  <c r="J27" i="31"/>
  <c r="C27" i="31"/>
  <c r="J26" i="31"/>
  <c r="C26" i="31"/>
  <c r="J25" i="31"/>
  <c r="C25" i="31"/>
  <c r="J24" i="31"/>
  <c r="C24" i="31"/>
  <c r="J23" i="31"/>
  <c r="C23" i="31"/>
  <c r="AA22" i="31"/>
  <c r="AE22" i="31" s="1" a="1"/>
  <c r="AE21" i="31" a="1"/>
  <c r="AC21" i="31" a="1"/>
  <c r="AA21" i="31"/>
  <c r="J21" i="31"/>
  <c r="C21" i="31"/>
  <c r="AA20" i="31"/>
  <c r="J20" i="31"/>
  <c r="C20" i="31"/>
  <c r="AA19" i="31"/>
  <c r="J19" i="31"/>
  <c r="C19" i="31"/>
  <c r="AE18" i="31" a="1"/>
  <c r="AC18" i="31" a="1"/>
  <c r="AA18" i="31"/>
  <c r="J18" i="31"/>
  <c r="C18" i="31"/>
  <c r="AE17" i="31" a="1"/>
  <c r="AC17" i="31" a="1"/>
  <c r="AA17" i="31"/>
  <c r="N17" i="31"/>
  <c r="N18" i="31" s="1"/>
  <c r="N19" i="31" s="1"/>
  <c r="N20" i="31" s="1"/>
  <c r="N21" i="31" s="1"/>
  <c r="N23" i="31" s="1"/>
  <c r="N24" i="31" s="1"/>
  <c r="N25" i="31" s="1"/>
  <c r="N26" i="31" s="1"/>
  <c r="N27" i="31" s="1"/>
  <c r="N29" i="31" s="1"/>
  <c r="N30" i="31" s="1"/>
  <c r="N31" i="31" s="1"/>
  <c r="N32" i="31" s="1"/>
  <c r="N33" i="31" s="1"/>
  <c r="N35" i="31" s="1"/>
  <c r="N36" i="31" s="1"/>
  <c r="N37" i="31" s="1"/>
  <c r="N38" i="31" s="1"/>
  <c r="N39" i="31" s="1"/>
  <c r="N41" i="31" s="1"/>
  <c r="N42" i="31" s="1"/>
  <c r="N43" i="31" s="1"/>
  <c r="N44" i="31" s="1"/>
  <c r="N45" i="31" s="1"/>
  <c r="N47" i="31" s="1"/>
  <c r="L17" i="31"/>
  <c r="L18" i="31" s="1"/>
  <c r="L19" i="31" s="1"/>
  <c r="L20" i="31" s="1"/>
  <c r="L21" i="31" s="1"/>
  <c r="L23" i="31" s="1"/>
  <c r="L24" i="31" s="1"/>
  <c r="L25" i="31" s="1"/>
  <c r="L26" i="31" s="1"/>
  <c r="L27" i="31" s="1"/>
  <c r="L29" i="31" s="1"/>
  <c r="L30" i="31" s="1"/>
  <c r="L31" i="31" s="1"/>
  <c r="L32" i="31" s="1"/>
  <c r="L33" i="31" s="1"/>
  <c r="L35" i="31" s="1"/>
  <c r="L36" i="31" s="1"/>
  <c r="L37" i="31" s="1"/>
  <c r="L38" i="31" s="1"/>
  <c r="L39" i="31" s="1"/>
  <c r="L41" i="31" s="1"/>
  <c r="L42" i="31" s="1"/>
  <c r="L43" i="31" s="1"/>
  <c r="L44" i="31" s="1"/>
  <c r="L45" i="31" s="1"/>
  <c r="L47" i="31" s="1"/>
  <c r="J17" i="31"/>
  <c r="C17" i="31"/>
  <c r="AD16" i="31" a="1"/>
  <c r="AA16" i="31"/>
  <c r="AA15" i="31"/>
  <c r="AE14" i="31" a="1"/>
  <c r="AC14" i="31" a="1"/>
  <c r="AA14" i="31"/>
  <c r="AE13" i="31" a="1"/>
  <c r="AC13" i="31" a="1"/>
  <c r="AA13" i="31"/>
  <c r="AD12" i="31" a="1"/>
  <c r="AA12" i="31"/>
  <c r="AE11" i="31" a="1"/>
  <c r="AA11" i="31"/>
  <c r="AE10" i="31" a="1"/>
  <c r="AC10" i="31" a="1"/>
  <c r="AA10" i="31"/>
  <c r="AA9" i="31"/>
  <c r="AA8" i="31"/>
  <c r="AD7" i="31" a="1"/>
  <c r="AA7" i="31"/>
  <c r="AD28" i="30"/>
  <c r="AD30" i="30"/>
  <c r="AD32" i="30"/>
  <c r="AD9" i="30"/>
  <c r="AD10" i="30"/>
  <c r="AD11" i="30"/>
  <c r="AD12" i="30"/>
  <c r="AD13" i="30"/>
  <c r="AD14" i="30"/>
  <c r="AD15" i="30"/>
  <c r="AD16" i="30"/>
  <c r="AD17" i="30"/>
  <c r="AD18" i="30"/>
  <c r="AD19" i="30"/>
  <c r="AD20" i="30"/>
  <c r="AD21" i="30"/>
  <c r="AD22" i="30"/>
  <c r="AD23" i="30"/>
  <c r="AD24" i="30"/>
  <c r="AD25" i="30"/>
  <c r="AD26" i="30"/>
  <c r="AD8" i="30"/>
  <c r="AV3" i="26"/>
  <c r="AC9" i="30" s="1"/>
  <c r="AV4" i="26"/>
  <c r="AC10" i="30" s="1"/>
  <c r="AV5" i="26"/>
  <c r="AC11" i="30" s="1"/>
  <c r="AV6" i="26"/>
  <c r="AC12" i="30" s="1"/>
  <c r="AV7" i="26"/>
  <c r="AC13" i="30" s="1"/>
  <c r="AV8" i="26"/>
  <c r="AC14" i="30" s="1"/>
  <c r="AV9" i="26"/>
  <c r="AC15" i="30" s="1"/>
  <c r="AV10" i="26"/>
  <c r="AC16" i="30" s="1"/>
  <c r="AV11" i="26"/>
  <c r="AC17" i="30" s="1"/>
  <c r="AV12" i="26"/>
  <c r="AC18" i="30" s="1"/>
  <c r="AV13" i="26"/>
  <c r="AC19" i="30" s="1"/>
  <c r="AV14" i="26"/>
  <c r="AC20" i="30" s="1"/>
  <c r="AV15" i="26"/>
  <c r="AC21" i="30" s="1"/>
  <c r="AV16" i="26"/>
  <c r="AC22" i="30" s="1"/>
  <c r="AV17" i="26"/>
  <c r="AC23" i="30" s="1"/>
  <c r="AV18" i="26"/>
  <c r="AC24" i="30" s="1"/>
  <c r="AV19" i="26"/>
  <c r="AC25" i="30" s="1"/>
  <c r="AV20" i="26"/>
  <c r="AC26" i="30" s="1"/>
  <c r="AV21" i="26"/>
  <c r="AC27" i="30" s="1"/>
  <c r="AV22" i="26"/>
  <c r="AC28" i="30" s="1"/>
  <c r="AV23" i="26"/>
  <c r="AC29" i="30" s="1"/>
  <c r="AV24" i="26"/>
  <c r="AC30" i="30" s="1"/>
  <c r="AV25" i="26"/>
  <c r="AC31" i="30" s="1"/>
  <c r="AV26" i="26"/>
  <c r="AC32" i="30" s="1"/>
  <c r="AV27" i="26"/>
  <c r="AC33" i="30" s="1"/>
  <c r="AV2" i="26"/>
  <c r="AC8" i="30" s="1"/>
  <c r="AC10" i="31" l="1"/>
  <c r="AG17" i="31"/>
  <c r="AC18" i="31"/>
  <c r="AE11" i="31"/>
  <c r="AF12" i="31"/>
  <c r="AE10" i="31"/>
  <c r="AG13" i="31"/>
  <c r="AF14" i="31"/>
  <c r="AG21" i="31"/>
  <c r="AC21" i="31"/>
  <c r="AG16" i="31"/>
  <c r="AG12" i="31"/>
  <c r="AH12" i="31" s="1"/>
  <c r="AF13" i="31"/>
  <c r="AG10" i="31"/>
  <c r="AD12" i="31"/>
  <c r="AC13" i="31"/>
  <c r="AF17" i="31"/>
  <c r="AE21" i="31"/>
  <c r="AG14" i="31"/>
  <c r="AG9" i="31"/>
  <c r="AD7" i="31"/>
  <c r="AF10" i="31"/>
  <c r="AE13" i="31"/>
  <c r="AC14" i="31"/>
  <c r="AC17" i="31"/>
  <c r="AE18" i="31"/>
  <c r="AE14" i="31"/>
  <c r="AD16" i="31"/>
  <c r="AE17" i="31"/>
  <c r="AG18" i="31"/>
  <c r="AF21" i="31"/>
  <c r="AH21" i="31" s="1"/>
  <c r="AE22" i="31"/>
  <c r="AE20" i="31" a="1"/>
  <c r="AE20" i="31" s="1"/>
  <c r="AC20" i="31" a="1"/>
  <c r="AC20" i="31" s="1"/>
  <c r="AD20" i="31" a="1"/>
  <c r="AD20" i="31" s="1"/>
  <c r="AG20" i="31"/>
  <c r="AE8" i="31" a="1"/>
  <c r="AE8" i="31" s="1"/>
  <c r="AC8" i="31" a="1"/>
  <c r="AC8" i="31" s="1"/>
  <c r="AG8" i="31"/>
  <c r="AD8" i="31" a="1"/>
  <c r="AD8" i="31" s="1"/>
  <c r="AF8" i="31"/>
  <c r="AE7" i="31" a="1"/>
  <c r="AE7" i="31" s="1"/>
  <c r="AC7" i="31" a="1"/>
  <c r="AC7" i="31" s="1"/>
  <c r="AG7" i="31"/>
  <c r="AF7" i="31"/>
  <c r="AF9" i="31"/>
  <c r="AC9" i="31" a="1"/>
  <c r="AC9" i="31" s="1"/>
  <c r="AE9" i="31" a="1"/>
  <c r="AE9" i="31" s="1"/>
  <c r="AG11" i="31"/>
  <c r="AF11" i="31"/>
  <c r="AC11" i="31" a="1"/>
  <c r="AC11" i="31" s="1"/>
  <c r="AE15" i="31" a="1"/>
  <c r="AE15" i="31" s="1"/>
  <c r="AC15" i="31" a="1"/>
  <c r="AC15" i="31" s="1"/>
  <c r="AG15" i="31"/>
  <c r="AD15" i="31" a="1"/>
  <c r="AD15" i="31" s="1"/>
  <c r="AF20" i="31"/>
  <c r="AD9" i="31" a="1"/>
  <c r="AD9" i="31" s="1"/>
  <c r="AD11" i="31" a="1"/>
  <c r="AD11" i="31" s="1"/>
  <c r="AF15" i="31"/>
  <c r="AE19" i="31" a="1"/>
  <c r="AE19" i="31" s="1"/>
  <c r="AC19" i="31" a="1"/>
  <c r="AC19" i="31" s="1"/>
  <c r="AG19" i="31"/>
  <c r="AF19" i="31"/>
  <c r="AE12" i="31" a="1"/>
  <c r="AE12" i="31" s="1"/>
  <c r="AC12" i="31" a="1"/>
  <c r="AC12" i="31" s="1"/>
  <c r="AD13" i="31" a="1"/>
  <c r="AD13" i="31" s="1"/>
  <c r="AH10" i="31"/>
  <c r="AE16" i="31" a="1"/>
  <c r="AE16" i="31" s="1"/>
  <c r="AC16" i="31" a="1"/>
  <c r="AC16" i="31" s="1"/>
  <c r="AF16" i="31"/>
  <c r="AD19" i="31" a="1"/>
  <c r="AD19" i="31" s="1"/>
  <c r="AD10" i="31" a="1"/>
  <c r="AD10" i="31" s="1"/>
  <c r="AB10" i="31" s="1"/>
  <c r="AD14" i="31" a="1"/>
  <c r="AD14" i="31" s="1"/>
  <c r="AD18" i="31" a="1"/>
  <c r="AD18" i="31" s="1"/>
  <c r="AF18" i="31"/>
  <c r="AD22" i="31" a="1"/>
  <c r="AD22" i="31" s="1"/>
  <c r="AF22" i="31"/>
  <c r="AD17" i="31" a="1"/>
  <c r="AD17" i="31" s="1"/>
  <c r="AD21" i="31" a="1"/>
  <c r="AD21" i="31" s="1"/>
  <c r="AB21" i="31" s="1"/>
  <c r="AG22" i="31"/>
  <c r="AC22" i="31" a="1"/>
  <c r="AC22" i="31" s="1"/>
  <c r="J45" i="28"/>
  <c r="C45" i="28"/>
  <c r="J44" i="28"/>
  <c r="C44" i="28"/>
  <c r="J43" i="28"/>
  <c r="C43" i="28"/>
  <c r="J42" i="28"/>
  <c r="C42" i="28"/>
  <c r="J41" i="28"/>
  <c r="C41" i="28"/>
  <c r="J39" i="28"/>
  <c r="C39" i="28"/>
  <c r="J38" i="28"/>
  <c r="C38" i="28"/>
  <c r="J37" i="28"/>
  <c r="C37" i="28"/>
  <c r="J36" i="28"/>
  <c r="C36" i="28"/>
  <c r="J35" i="28"/>
  <c r="C35" i="28"/>
  <c r="J33" i="28"/>
  <c r="C33" i="28"/>
  <c r="J32" i="28"/>
  <c r="C32" i="28"/>
  <c r="J31" i="28"/>
  <c r="C31" i="28"/>
  <c r="J30" i="28"/>
  <c r="C30" i="28"/>
  <c r="J29" i="28"/>
  <c r="C29" i="28"/>
  <c r="J27" i="28"/>
  <c r="C27" i="28"/>
  <c r="J26" i="28"/>
  <c r="C26" i="28"/>
  <c r="J25" i="28"/>
  <c r="C25" i="28"/>
  <c r="J24" i="28"/>
  <c r="C24" i="28"/>
  <c r="J23" i="28"/>
  <c r="C23" i="28"/>
  <c r="AA22" i="28"/>
  <c r="AA21" i="28"/>
  <c r="J21" i="28"/>
  <c r="C21" i="28"/>
  <c r="AA20" i="28"/>
  <c r="AE20" i="28" s="1" a="1"/>
  <c r="J20" i="28"/>
  <c r="C20" i="28"/>
  <c r="AA19" i="28"/>
  <c r="AD19" i="28" s="1" a="1"/>
  <c r="J19" i="28"/>
  <c r="C19" i="28"/>
  <c r="AA18" i="28"/>
  <c r="J18" i="28"/>
  <c r="AE11" i="28" s="1" a="1"/>
  <c r="C18" i="28"/>
  <c r="AA17" i="28"/>
  <c r="N17" i="28"/>
  <c r="N18" i="28" s="1"/>
  <c r="N19" i="28" s="1"/>
  <c r="N20" i="28" s="1"/>
  <c r="N21" i="28" s="1"/>
  <c r="N23" i="28" s="1"/>
  <c r="N24" i="28" s="1"/>
  <c r="N25" i="28" s="1"/>
  <c r="N26" i="28" s="1"/>
  <c r="N27" i="28" s="1"/>
  <c r="N29" i="28" s="1"/>
  <c r="N30" i="28" s="1"/>
  <c r="N31" i="28" s="1"/>
  <c r="N32" i="28" s="1"/>
  <c r="N33" i="28" s="1"/>
  <c r="N35" i="28" s="1"/>
  <c r="N36" i="28" s="1"/>
  <c r="N37" i="28" s="1"/>
  <c r="N38" i="28" s="1"/>
  <c r="N39" i="28" s="1"/>
  <c r="N41" i="28" s="1"/>
  <c r="N42" i="28" s="1"/>
  <c r="N43" i="28" s="1"/>
  <c r="N44" i="28" s="1"/>
  <c r="N45" i="28" s="1"/>
  <c r="L17" i="28"/>
  <c r="L18" i="28" s="1"/>
  <c r="L19" i="28" s="1"/>
  <c r="L20" i="28" s="1"/>
  <c r="L21" i="28" s="1"/>
  <c r="L23" i="28" s="1"/>
  <c r="L24" i="28" s="1"/>
  <c r="L25" i="28" s="1"/>
  <c r="L26" i="28" s="1"/>
  <c r="L27" i="28" s="1"/>
  <c r="L29" i="28" s="1"/>
  <c r="L30" i="28" s="1"/>
  <c r="L31" i="28" s="1"/>
  <c r="L32" i="28" s="1"/>
  <c r="L33" i="28" s="1"/>
  <c r="L35" i="28" s="1"/>
  <c r="L36" i="28" s="1"/>
  <c r="L37" i="28" s="1"/>
  <c r="L38" i="28" s="1"/>
  <c r="L39" i="28" s="1"/>
  <c r="L41" i="28" s="1"/>
  <c r="L42" i="28" s="1"/>
  <c r="L43" i="28" s="1"/>
  <c r="L44" i="28" s="1"/>
  <c r="L45" i="28" s="1"/>
  <c r="J17" i="28"/>
  <c r="C17" i="28"/>
  <c r="AA16" i="28"/>
  <c r="AA15" i="28"/>
  <c r="AA14" i="28"/>
  <c r="AE14" i="28" s="1" a="1"/>
  <c r="AA13" i="28"/>
  <c r="AA12" i="28"/>
  <c r="AD12" i="28" s="1" a="1"/>
  <c r="AC11" i="28" a="1"/>
  <c r="AA11" i="28"/>
  <c r="AA10" i="28"/>
  <c r="AE10" i="28" s="1" a="1"/>
  <c r="AA9" i="28"/>
  <c r="AA8" i="28"/>
  <c r="AA7" i="28"/>
  <c r="AC7" i="28" s="1" a="1"/>
  <c r="J45" i="27"/>
  <c r="C45" i="27"/>
  <c r="J44" i="27"/>
  <c r="C44" i="27"/>
  <c r="J43" i="27"/>
  <c r="C43" i="27"/>
  <c r="J42" i="27"/>
  <c r="C42" i="27"/>
  <c r="J41" i="27"/>
  <c r="C41" i="27"/>
  <c r="J39" i="27"/>
  <c r="C39" i="27"/>
  <c r="J38" i="27"/>
  <c r="C38" i="27"/>
  <c r="J37" i="27"/>
  <c r="C37" i="27"/>
  <c r="J36" i="27"/>
  <c r="C36" i="27"/>
  <c r="J35" i="27"/>
  <c r="C35" i="27"/>
  <c r="J33" i="27"/>
  <c r="C33" i="27"/>
  <c r="J32" i="27"/>
  <c r="C32" i="27"/>
  <c r="J31" i="27"/>
  <c r="C31" i="27"/>
  <c r="J30" i="27"/>
  <c r="C30" i="27"/>
  <c r="J29" i="27"/>
  <c r="C29" i="27"/>
  <c r="J27" i="27"/>
  <c r="C27" i="27"/>
  <c r="J26" i="27"/>
  <c r="C26" i="27"/>
  <c r="J25" i="27"/>
  <c r="C25" i="27"/>
  <c r="J24" i="27"/>
  <c r="C24" i="27"/>
  <c r="J23" i="27"/>
  <c r="C23" i="27"/>
  <c r="AA22" i="27"/>
  <c r="AA21" i="27"/>
  <c r="J21" i="27"/>
  <c r="C21" i="27"/>
  <c r="AA20" i="27"/>
  <c r="J20" i="27"/>
  <c r="C20" i="27"/>
  <c r="AA19" i="27"/>
  <c r="J19" i="27"/>
  <c r="C19" i="27"/>
  <c r="AA18" i="27"/>
  <c r="J18" i="27"/>
  <c r="C18" i="27"/>
  <c r="AA17" i="27"/>
  <c r="N17" i="27"/>
  <c r="N18" i="27" s="1"/>
  <c r="N19" i="27" s="1"/>
  <c r="N20" i="27" s="1"/>
  <c r="N21" i="27" s="1"/>
  <c r="N23" i="27" s="1"/>
  <c r="N24" i="27" s="1"/>
  <c r="N25" i="27" s="1"/>
  <c r="N26" i="27" s="1"/>
  <c r="N27" i="27" s="1"/>
  <c r="N29" i="27" s="1"/>
  <c r="N30" i="27" s="1"/>
  <c r="N31" i="27" s="1"/>
  <c r="N32" i="27" s="1"/>
  <c r="N33" i="27" s="1"/>
  <c r="N35" i="27" s="1"/>
  <c r="N36" i="27" s="1"/>
  <c r="N37" i="27" s="1"/>
  <c r="N38" i="27" s="1"/>
  <c r="N39" i="27" s="1"/>
  <c r="N41" i="27" s="1"/>
  <c r="N42" i="27" s="1"/>
  <c r="N43" i="27" s="1"/>
  <c r="N44" i="27" s="1"/>
  <c r="N45" i="27" s="1"/>
  <c r="L17" i="27"/>
  <c r="L18" i="27" s="1"/>
  <c r="L19" i="27" s="1"/>
  <c r="L20" i="27" s="1"/>
  <c r="L21" i="27" s="1"/>
  <c r="L23" i="27" s="1"/>
  <c r="L24" i="27" s="1"/>
  <c r="L25" i="27" s="1"/>
  <c r="L26" i="27" s="1"/>
  <c r="L27" i="27" s="1"/>
  <c r="L29" i="27" s="1"/>
  <c r="L30" i="27" s="1"/>
  <c r="L31" i="27" s="1"/>
  <c r="L32" i="27" s="1"/>
  <c r="L33" i="27" s="1"/>
  <c r="L35" i="27" s="1"/>
  <c r="L36" i="27" s="1"/>
  <c r="L37" i="27" s="1"/>
  <c r="L38" i="27" s="1"/>
  <c r="L39" i="27" s="1"/>
  <c r="L41" i="27" s="1"/>
  <c r="L42" i="27" s="1"/>
  <c r="L43" i="27" s="1"/>
  <c r="L44" i="27" s="1"/>
  <c r="L45" i="27" s="1"/>
  <c r="J17" i="27"/>
  <c r="C17" i="27"/>
  <c r="AA16" i="27"/>
  <c r="AA15" i="27"/>
  <c r="AA14" i="27"/>
  <c r="AA13" i="27"/>
  <c r="AA12" i="27"/>
  <c r="AA11" i="27"/>
  <c r="AD11" i="27" s="1" a="1"/>
  <c r="AA10" i="27"/>
  <c r="AA9" i="27"/>
  <c r="AE9" i="27" s="1" a="1"/>
  <c r="AA8" i="27"/>
  <c r="AA7" i="27"/>
  <c r="J27" i="25"/>
  <c r="J26" i="25"/>
  <c r="J25" i="25"/>
  <c r="J24" i="25"/>
  <c r="J23" i="25"/>
  <c r="J21" i="25"/>
  <c r="J20" i="25"/>
  <c r="J19" i="25"/>
  <c r="J18" i="25"/>
  <c r="J17" i="25"/>
  <c r="J29" i="25"/>
  <c r="J30" i="25"/>
  <c r="J31" i="25"/>
  <c r="J32" i="25"/>
  <c r="J33" i="25"/>
  <c r="J35" i="25"/>
  <c r="J36" i="25"/>
  <c r="J37" i="25"/>
  <c r="J38" i="25"/>
  <c r="J39" i="25"/>
  <c r="J41" i="25"/>
  <c r="J42" i="25"/>
  <c r="J43" i="25"/>
  <c r="J44" i="25"/>
  <c r="J45" i="25"/>
  <c r="C45" i="25"/>
  <c r="C44" i="25"/>
  <c r="C43" i="25"/>
  <c r="C42" i="25"/>
  <c r="C41" i="25"/>
  <c r="C39" i="25"/>
  <c r="C38" i="25"/>
  <c r="C37" i="25"/>
  <c r="C36" i="25"/>
  <c r="C35" i="25"/>
  <c r="C33" i="25"/>
  <c r="C32" i="25"/>
  <c r="C31" i="25"/>
  <c r="C30" i="25"/>
  <c r="C29" i="25"/>
  <c r="C27" i="25"/>
  <c r="C26" i="25"/>
  <c r="C25" i="25"/>
  <c r="C24" i="25"/>
  <c r="C23" i="25"/>
  <c r="C21" i="25"/>
  <c r="C20" i="25"/>
  <c r="C19" i="25"/>
  <c r="AE22" i="25" s="1" a="1"/>
  <c r="C18" i="25"/>
  <c r="C17" i="25"/>
  <c r="AA15" i="25"/>
  <c r="AA22" i="25"/>
  <c r="N18" i="25"/>
  <c r="N19" i="25"/>
  <c r="N20" i="25"/>
  <c r="N21" i="25"/>
  <c r="N23" i="25" s="1"/>
  <c r="N24" i="25" s="1"/>
  <c r="N25" i="25" s="1"/>
  <c r="N26" i="25" s="1"/>
  <c r="N27" i="25" s="1"/>
  <c r="N29" i="25" s="1"/>
  <c r="N30" i="25" s="1"/>
  <c r="N31" i="25" s="1"/>
  <c r="N32" i="25" s="1"/>
  <c r="N33" i="25" s="1"/>
  <c r="N17" i="25"/>
  <c r="L17" i="25"/>
  <c r="L18" i="25" s="1"/>
  <c r="L19" i="25" s="1"/>
  <c r="L20" i="25" s="1"/>
  <c r="L21" i="25" s="1"/>
  <c r="L23" i="25" s="1"/>
  <c r="L24" i="25" s="1"/>
  <c r="L25" i="25" s="1"/>
  <c r="L26" i="25" s="1"/>
  <c r="L27" i="25" s="1"/>
  <c r="L29" i="25" s="1"/>
  <c r="L30" i="25" s="1"/>
  <c r="L31" i="25" s="1"/>
  <c r="L32" i="25" s="1"/>
  <c r="L33" i="25" s="1"/>
  <c r="L35" i="25" s="1"/>
  <c r="L36" i="25" s="1"/>
  <c r="L37" i="25" s="1"/>
  <c r="L38" i="25" s="1"/>
  <c r="L39" i="25" s="1"/>
  <c r="L41" i="25" s="1"/>
  <c r="L42" i="25" s="1"/>
  <c r="L43" i="25" s="1"/>
  <c r="L44" i="25" s="1"/>
  <c r="L45" i="25" s="1"/>
  <c r="L47" i="25" s="1"/>
  <c r="AH17" i="31" l="1"/>
  <c r="AD16" i="27" a="1"/>
  <c r="AC18" i="27" a="1"/>
  <c r="AC8" i="27" a="1"/>
  <c r="AE8" i="27" a="1"/>
  <c r="AE8" i="27" s="1"/>
  <c r="AC14" i="27" a="1"/>
  <c r="AE17" i="27" a="1"/>
  <c r="AD9" i="27" a="1"/>
  <c r="AD9" i="27" s="1"/>
  <c r="AE14" i="27" a="1"/>
  <c r="AE14" i="27" s="1"/>
  <c r="AD15" i="25" a="1"/>
  <c r="AC22" i="25" a="1"/>
  <c r="AD22" i="25" a="1"/>
  <c r="AD22" i="25" s="1"/>
  <c r="AE15" i="25" a="1"/>
  <c r="AD20" i="27" a="1"/>
  <c r="AD21" i="27" a="1"/>
  <c r="AG9" i="27"/>
  <c r="AC17" i="27" a="1"/>
  <c r="AC17" i="27" s="1"/>
  <c r="AD19" i="27" a="1"/>
  <c r="AD10" i="27" a="1"/>
  <c r="AD17" i="27" a="1"/>
  <c r="AD17" i="27" s="1"/>
  <c r="AD22" i="27" a="1"/>
  <c r="AD22" i="27" s="1"/>
  <c r="AE18" i="27" a="1"/>
  <c r="AE18" i="27" s="1"/>
  <c r="AC9" i="27" a="1"/>
  <c r="AC15" i="25" a="1"/>
  <c r="AC15" i="25" s="1"/>
  <c r="AH14" i="31"/>
  <c r="AB18" i="31"/>
  <c r="AH13" i="31"/>
  <c r="AB17" i="31"/>
  <c r="AB13" i="31"/>
  <c r="AB14" i="31"/>
  <c r="AF8" i="27"/>
  <c r="AD10" i="27"/>
  <c r="AG16" i="27"/>
  <c r="AF14" i="27"/>
  <c r="AE17" i="27"/>
  <c r="AG13" i="27"/>
  <c r="AF18" i="27"/>
  <c r="AG17" i="27"/>
  <c r="AD11" i="27"/>
  <c r="AF17" i="27"/>
  <c r="AC18" i="27"/>
  <c r="AD19" i="27"/>
  <c r="AD21" i="27"/>
  <c r="AC14" i="27"/>
  <c r="AJ17" i="31"/>
  <c r="AJ21" i="31"/>
  <c r="AH16" i="31"/>
  <c r="AH20" i="31"/>
  <c r="AB20" i="31"/>
  <c r="AH18" i="31"/>
  <c r="AB9" i="31"/>
  <c r="AH8" i="31"/>
  <c r="AB12" i="31"/>
  <c r="AJ12" i="31"/>
  <c r="AH15" i="31"/>
  <c r="AH11" i="31"/>
  <c r="AH9" i="31"/>
  <c r="AB8" i="31"/>
  <c r="AB16" i="31"/>
  <c r="AH19" i="31"/>
  <c r="AB11" i="31"/>
  <c r="AB7" i="31"/>
  <c r="AB22" i="31"/>
  <c r="AH22" i="31"/>
  <c r="AB19" i="31"/>
  <c r="AB15" i="31"/>
  <c r="AH7" i="31"/>
  <c r="AJ7" i="31" s="1"/>
  <c r="AJ10" i="31"/>
  <c r="AE7" i="28" a="1"/>
  <c r="AC10" i="28" a="1"/>
  <c r="AE8" i="28" a="1"/>
  <c r="AC14" i="28" a="1"/>
  <c r="AC14" i="28" s="1"/>
  <c r="AE19" i="28" a="1"/>
  <c r="AE22" i="28" a="1"/>
  <c r="AE16" i="28" a="1"/>
  <c r="AE16" i="28" s="1"/>
  <c r="AF10" i="28"/>
  <c r="AG16" i="28"/>
  <c r="AG12" i="28"/>
  <c r="AF12" i="28"/>
  <c r="AE7" i="28"/>
  <c r="AC11" i="28"/>
  <c r="AC10" i="28"/>
  <c r="AE8" i="28"/>
  <c r="AE11" i="28"/>
  <c r="AE10" i="28"/>
  <c r="AG18" i="28"/>
  <c r="AG11" i="28"/>
  <c r="AE14" i="28"/>
  <c r="AG22" i="28"/>
  <c r="AD19" i="28"/>
  <c r="AG20" i="28"/>
  <c r="AG21" i="28"/>
  <c r="AE19" i="28"/>
  <c r="AE22" i="28"/>
  <c r="AE20" i="28"/>
  <c r="AG7" i="28"/>
  <c r="AF9" i="28"/>
  <c r="AG10" i="28"/>
  <c r="AG13" i="28"/>
  <c r="AG14" i="28"/>
  <c r="AG17" i="28"/>
  <c r="AF18" i="28"/>
  <c r="AD12" i="28"/>
  <c r="AF14" i="28"/>
  <c r="AG15" i="28"/>
  <c r="AG19" i="28"/>
  <c r="AC7" i="28"/>
  <c r="AE9" i="28" a="1"/>
  <c r="AE9" i="28" s="1"/>
  <c r="AC9" i="28" a="1"/>
  <c r="AC9" i="28" s="1"/>
  <c r="AG9" i="28"/>
  <c r="AD9" i="28" a="1"/>
  <c r="AD9" i="28" s="1"/>
  <c r="AF15" i="28"/>
  <c r="AF17" i="28"/>
  <c r="AF21" i="28"/>
  <c r="AE13" i="28" a="1"/>
  <c r="AE13" i="28" s="1"/>
  <c r="AC17" i="28" a="1"/>
  <c r="AC17" i="28" s="1"/>
  <c r="AF20" i="28"/>
  <c r="AC21" i="28" a="1"/>
  <c r="AC21" i="28" s="1"/>
  <c r="AD15" i="28" a="1"/>
  <c r="AD15" i="28" s="1"/>
  <c r="AD17" i="28" a="1"/>
  <c r="AD17" i="28" s="1"/>
  <c r="AF19" i="28"/>
  <c r="AC20" i="28" a="1"/>
  <c r="AC20" i="28" s="1"/>
  <c r="AD21" i="28" a="1"/>
  <c r="AD21" i="28" s="1"/>
  <c r="AD8" i="28" a="1"/>
  <c r="AD8" i="28" s="1"/>
  <c r="AF8" i="28"/>
  <c r="AC15" i="28" a="1"/>
  <c r="AC15" i="28" s="1"/>
  <c r="AD7" i="28" a="1"/>
  <c r="AD7" i="28" s="1"/>
  <c r="AF7" i="28"/>
  <c r="AG8" i="28"/>
  <c r="AD11" i="28" a="1"/>
  <c r="AD11" i="28" s="1"/>
  <c r="AF11" i="28"/>
  <c r="AC13" i="28" a="1"/>
  <c r="AC13" i="28" s="1"/>
  <c r="AF13" i="28"/>
  <c r="AC8" i="28" a="1"/>
  <c r="AC8" i="28" s="1"/>
  <c r="AD10" i="28" a="1"/>
  <c r="AD10" i="28" s="1"/>
  <c r="AE12" i="28" a="1"/>
  <c r="AE12" i="28" s="1"/>
  <c r="AC12" i="28" a="1"/>
  <c r="AC12" i="28" s="1"/>
  <c r="AD13" i="28" a="1"/>
  <c r="AD13" i="28" s="1"/>
  <c r="AE15" i="28" a="1"/>
  <c r="AE15" i="28" s="1"/>
  <c r="AE17" i="28" a="1"/>
  <c r="AE17" i="28" s="1"/>
  <c r="AC19" i="28" a="1"/>
  <c r="AC19" i="28" s="1"/>
  <c r="AD20" i="28" a="1"/>
  <c r="AD20" i="28" s="1"/>
  <c r="AE21" i="28" a="1"/>
  <c r="AE21" i="28" s="1"/>
  <c r="AD16" i="28" a="1"/>
  <c r="AD16" i="28" s="1"/>
  <c r="AF16" i="28"/>
  <c r="AC18" i="28" a="1"/>
  <c r="AC18" i="28" s="1"/>
  <c r="AE18" i="28" a="1"/>
  <c r="AE18" i="28" s="1"/>
  <c r="AD22" i="28" a="1"/>
  <c r="AD22" i="28" s="1"/>
  <c r="AF22" i="28"/>
  <c r="AD14" i="28" a="1"/>
  <c r="AD14" i="28" s="1"/>
  <c r="AC16" i="28" a="1"/>
  <c r="AC16" i="28" s="1"/>
  <c r="AD18" i="28" a="1"/>
  <c r="AD18" i="28" s="1"/>
  <c r="AC22" i="28" a="1"/>
  <c r="AC22" i="28" s="1"/>
  <c r="AD20" i="27"/>
  <c r="AG18" i="27"/>
  <c r="AD16" i="27"/>
  <c r="AF16" i="27"/>
  <c r="AH16" i="27" s="1"/>
  <c r="AG14" i="27"/>
  <c r="AC9" i="27"/>
  <c r="AE9" i="27"/>
  <c r="AC8" i="27"/>
  <c r="AG8" i="27"/>
  <c r="AE7" i="27" a="1"/>
  <c r="AE7" i="27" s="1"/>
  <c r="AC7" i="27" a="1"/>
  <c r="AC7" i="27" s="1"/>
  <c r="AF7" i="27"/>
  <c r="AF13" i="27"/>
  <c r="AC13" i="27" a="1"/>
  <c r="AC13" i="27" s="1"/>
  <c r="AE13" i="27" a="1"/>
  <c r="AE13" i="27" s="1"/>
  <c r="AG15" i="27"/>
  <c r="AF15" i="27"/>
  <c r="AC15" i="27" a="1"/>
  <c r="AC15" i="27" s="1"/>
  <c r="AE12" i="27" a="1"/>
  <c r="AE12" i="27" s="1"/>
  <c r="AC12" i="27" a="1"/>
  <c r="AC12" i="27" s="1"/>
  <c r="AG12" i="27"/>
  <c r="AD12" i="27" a="1"/>
  <c r="AD12" i="27" s="1"/>
  <c r="AF12" i="27"/>
  <c r="AC11" i="27" a="1"/>
  <c r="AC11" i="27" s="1"/>
  <c r="AE11" i="27" a="1"/>
  <c r="AE11" i="27" s="1"/>
  <c r="AF11" i="27"/>
  <c r="AD13" i="27" a="1"/>
  <c r="AD13" i="27" s="1"/>
  <c r="AD15" i="27" a="1"/>
  <c r="AD15" i="27" s="1"/>
  <c r="AG7" i="27"/>
  <c r="AD7" i="27" a="1"/>
  <c r="AD7" i="27" s="1"/>
  <c r="AE10" i="27" a="1"/>
  <c r="AE10" i="27" s="1"/>
  <c r="AC10" i="27" a="1"/>
  <c r="AC10" i="27" s="1"/>
  <c r="AG10" i="27"/>
  <c r="AF10" i="27"/>
  <c r="AG11" i="27"/>
  <c r="AE15" i="27" a="1"/>
  <c r="AE15" i="27" s="1"/>
  <c r="AF9" i="27"/>
  <c r="AE16" i="27" a="1"/>
  <c r="AE16" i="27" s="1"/>
  <c r="AC16" i="27" a="1"/>
  <c r="AC16" i="27" s="1"/>
  <c r="AD8" i="27" a="1"/>
  <c r="AD8" i="27" s="1"/>
  <c r="AE19" i="27" a="1"/>
  <c r="AE19" i="27" s="1"/>
  <c r="AC19" i="27" a="1"/>
  <c r="AC19" i="27" s="1"/>
  <c r="AG19" i="27"/>
  <c r="AF19" i="27"/>
  <c r="AE20" i="27" a="1"/>
  <c r="AE20" i="27" s="1"/>
  <c r="AC20" i="27" a="1"/>
  <c r="AC20" i="27" s="1"/>
  <c r="AG20" i="27"/>
  <c r="AF20" i="27"/>
  <c r="AE21" i="27" a="1"/>
  <c r="AE21" i="27" s="1"/>
  <c r="AC21" i="27" a="1"/>
  <c r="AC21" i="27" s="1"/>
  <c r="AG21" i="27"/>
  <c r="AF21" i="27"/>
  <c r="AE22" i="27" a="1"/>
  <c r="AE22" i="27" s="1"/>
  <c r="AC22" i="27" a="1"/>
  <c r="AC22" i="27" s="1"/>
  <c r="AG22" i="27"/>
  <c r="AF22" i="27"/>
  <c r="AD14" i="27" a="1"/>
  <c r="AD14" i="27" s="1"/>
  <c r="AD18" i="27" a="1"/>
  <c r="AD18" i="27" s="1"/>
  <c r="AD15" i="25"/>
  <c r="AE15" i="25"/>
  <c r="AF22" i="25"/>
  <c r="AG15" i="25"/>
  <c r="AG22" i="25"/>
  <c r="AE22" i="25"/>
  <c r="AC22" i="25"/>
  <c r="AF15" i="25"/>
  <c r="N35" i="25"/>
  <c r="N36" i="25" s="1"/>
  <c r="N37" i="25" s="1"/>
  <c r="N38" i="25" s="1"/>
  <c r="N39" i="25" s="1"/>
  <c r="N41" i="25" s="1"/>
  <c r="N42" i="25" s="1"/>
  <c r="N43" i="25" s="1"/>
  <c r="N44" i="25" s="1"/>
  <c r="N45" i="25" s="1"/>
  <c r="N47" i="25" s="1"/>
  <c r="AJ14" i="31" l="1"/>
  <c r="AJ13" i="31"/>
  <c r="AH10" i="28"/>
  <c r="AB17" i="27"/>
  <c r="AH8" i="27"/>
  <c r="AB18" i="27"/>
  <c r="AH17" i="27"/>
  <c r="AJ19" i="31"/>
  <c r="AJ16" i="31"/>
  <c r="AJ9" i="31"/>
  <c r="AJ18" i="31"/>
  <c r="AJ22" i="31"/>
  <c r="AB14" i="27"/>
  <c r="AH14" i="27"/>
  <c r="AH18" i="27"/>
  <c r="AJ20" i="31"/>
  <c r="AJ11" i="31"/>
  <c r="AJ8" i="31"/>
  <c r="AJ15" i="31"/>
  <c r="AH14" i="28"/>
  <c r="AH9" i="28"/>
  <c r="AH18" i="28"/>
  <c r="AH12" i="28"/>
  <c r="AB10" i="28"/>
  <c r="AB7" i="28"/>
  <c r="AB14" i="28"/>
  <c r="AB11" i="28"/>
  <c r="AB8" i="28"/>
  <c r="AB16" i="28"/>
  <c r="AH13" i="28"/>
  <c r="AH8" i="28"/>
  <c r="AB18" i="28"/>
  <c r="AB13" i="28"/>
  <c r="AH7" i="28"/>
  <c r="AJ7" i="28" s="1"/>
  <c r="AB21" i="28"/>
  <c r="AH21" i="28"/>
  <c r="AJ9" i="28"/>
  <c r="AB9" i="28"/>
  <c r="AB15" i="28"/>
  <c r="AB20" i="28"/>
  <c r="AB17" i="28"/>
  <c r="AH15" i="28"/>
  <c r="AJ12" i="28"/>
  <c r="AB12" i="28"/>
  <c r="AH19" i="28"/>
  <c r="AB22" i="28"/>
  <c r="AH22" i="28"/>
  <c r="AH16" i="28"/>
  <c r="AJ16" i="28" s="1"/>
  <c r="AB19" i="28"/>
  <c r="AH11" i="28"/>
  <c r="AH20" i="28"/>
  <c r="AH17" i="28"/>
  <c r="AB15" i="25"/>
  <c r="AB8" i="27"/>
  <c r="AB9" i="27"/>
  <c r="AB22" i="27"/>
  <c r="AB20" i="27"/>
  <c r="AB10" i="27"/>
  <c r="AH11" i="27"/>
  <c r="AJ18" i="27"/>
  <c r="AH15" i="27"/>
  <c r="AH13" i="27"/>
  <c r="AJ14" i="27"/>
  <c r="AB16" i="27"/>
  <c r="AJ16" i="27"/>
  <c r="AH21" i="27"/>
  <c r="AH20" i="27"/>
  <c r="AH19" i="27"/>
  <c r="AH10" i="27"/>
  <c r="AB11" i="27"/>
  <c r="AH7" i="27"/>
  <c r="AB21" i="27"/>
  <c r="AB19" i="27"/>
  <c r="AH12" i="27"/>
  <c r="AB15" i="27"/>
  <c r="AB13" i="27"/>
  <c r="AH22" i="27"/>
  <c r="AJ22" i="27" s="1"/>
  <c r="AH9" i="27"/>
  <c r="AB12" i="27"/>
  <c r="AB7" i="27"/>
  <c r="AB22" i="25"/>
  <c r="AH15" i="25"/>
  <c r="AH22" i="25"/>
  <c r="AA21" i="25"/>
  <c r="AA16" i="25"/>
  <c r="AA17" i="25"/>
  <c r="AA18" i="25"/>
  <c r="AA19" i="25"/>
  <c r="AA20" i="25"/>
  <c r="AA14" i="25"/>
  <c r="AA13" i="25"/>
  <c r="AA12" i="25"/>
  <c r="AD12" i="25" s="1" a="1"/>
  <c r="AD12" i="25" s="1"/>
  <c r="AA11" i="25"/>
  <c r="AA10" i="25"/>
  <c r="AA9" i="25"/>
  <c r="AA8" i="25"/>
  <c r="AA7" i="25"/>
  <c r="P8" i="31" l="1" a="1"/>
  <c r="P8" i="31" s="1"/>
  <c r="AL51" i="26" s="1"/>
  <c r="AJ10" i="28"/>
  <c r="AJ8" i="27"/>
  <c r="AJ17" i="27"/>
  <c r="AJ9" i="27"/>
  <c r="AE19" i="25" a="1"/>
  <c r="AE19" i="25" s="1"/>
  <c r="AC19" i="25" a="1"/>
  <c r="AC19" i="25" s="1"/>
  <c r="AD19" i="25" a="1"/>
  <c r="AD19" i="25" s="1"/>
  <c r="AE21" i="25" a="1"/>
  <c r="AE21" i="25" s="1"/>
  <c r="AC21" i="25" a="1"/>
  <c r="AC21" i="25" s="1"/>
  <c r="AD21" i="25" a="1"/>
  <c r="AD21" i="25" s="1"/>
  <c r="AF21" i="25"/>
  <c r="AG21" i="25"/>
  <c r="AD20" i="25" a="1"/>
  <c r="AD20" i="25" s="1"/>
  <c r="AE20" i="25" a="1"/>
  <c r="AE20" i="25" s="1"/>
  <c r="AC20" i="25" a="1"/>
  <c r="AC20" i="25" s="1"/>
  <c r="AF20" i="25"/>
  <c r="AG20" i="25"/>
  <c r="AE13" i="25" a="1"/>
  <c r="AD13" i="25" a="1"/>
  <c r="AD13" i="25" s="1"/>
  <c r="AD18" i="25" a="1"/>
  <c r="AD18" i="25" s="1"/>
  <c r="AE18" i="25" a="1"/>
  <c r="AE18" i="25" s="1"/>
  <c r="AC18" i="25" a="1"/>
  <c r="AC18" i="25" s="1"/>
  <c r="AD16" i="25" a="1"/>
  <c r="AE16" i="25" a="1"/>
  <c r="AE16" i="25" s="1"/>
  <c r="AC16" i="25" a="1"/>
  <c r="AC16" i="25" s="1"/>
  <c r="AE14" i="25" a="1"/>
  <c r="AE14" i="25" s="1"/>
  <c r="AC14" i="25" a="1"/>
  <c r="AC14" i="25" s="1"/>
  <c r="AD14" i="25" a="1"/>
  <c r="AC17" i="25" a="1"/>
  <c r="AC17" i="25" s="1"/>
  <c r="AD17" i="25" a="1"/>
  <c r="AD17" i="25" s="1"/>
  <c r="AE17" i="25" a="1"/>
  <c r="AE17" i="25" s="1"/>
  <c r="AF17" i="25"/>
  <c r="AG17" i="25"/>
  <c r="P22" i="31" a="1"/>
  <c r="P22" i="31" s="1"/>
  <c r="AL65" i="26" s="1"/>
  <c r="P15" i="31" a="1"/>
  <c r="P15" i="31" s="1"/>
  <c r="V15" i="31" s="1"/>
  <c r="AR58" i="26" s="1"/>
  <c r="P11" i="31" a="1"/>
  <c r="P11" i="31" s="1"/>
  <c r="AL54" i="26" s="1"/>
  <c r="P17" i="31" a="1"/>
  <c r="P17" i="31" s="1"/>
  <c r="P16" i="31" a="1"/>
  <c r="P16" i="31" s="1"/>
  <c r="P14" i="31" a="1"/>
  <c r="P14" i="31" s="1"/>
  <c r="P20" i="31" a="1"/>
  <c r="P20" i="31" s="1"/>
  <c r="X20" i="31" s="1"/>
  <c r="AT63" i="26" s="1"/>
  <c r="P13" i="31" a="1"/>
  <c r="P13" i="31" s="1"/>
  <c r="P10" i="31" a="1"/>
  <c r="P10" i="31" s="1"/>
  <c r="P19" i="31" a="1"/>
  <c r="P19" i="31" s="1"/>
  <c r="W19" i="31" s="1"/>
  <c r="AS62" i="26" s="1"/>
  <c r="P21" i="31" a="1"/>
  <c r="P21" i="31" s="1"/>
  <c r="P18" i="31" a="1"/>
  <c r="P18" i="31" s="1"/>
  <c r="P9" i="31" a="1"/>
  <c r="P9" i="31" s="1"/>
  <c r="P12" i="31" a="1"/>
  <c r="P12" i="31" s="1"/>
  <c r="P23" i="31" a="1"/>
  <c r="P23" i="31" s="1"/>
  <c r="AJ20" i="27"/>
  <c r="W22" i="31"/>
  <c r="AS65" i="26" s="1"/>
  <c r="S22" i="31"/>
  <c r="AO65" i="26" s="1"/>
  <c r="Q22" i="31"/>
  <c r="AM65" i="26" s="1"/>
  <c r="AJ14" i="28"/>
  <c r="AJ18" i="28"/>
  <c r="AJ15" i="28"/>
  <c r="AJ11" i="28"/>
  <c r="AJ17" i="28"/>
  <c r="AJ21" i="28"/>
  <c r="AJ8" i="28"/>
  <c r="AJ20" i="28"/>
  <c r="AJ13" i="28"/>
  <c r="AJ19" i="28"/>
  <c r="AJ22" i="28"/>
  <c r="AF19" i="25"/>
  <c r="AG19" i="25"/>
  <c r="AG18" i="25"/>
  <c r="AF18" i="25"/>
  <c r="AG16" i="25"/>
  <c r="AF16" i="25"/>
  <c r="AD16" i="25"/>
  <c r="AF14" i="25"/>
  <c r="AG14" i="25"/>
  <c r="AD14" i="25"/>
  <c r="AJ7" i="27"/>
  <c r="AJ13" i="27"/>
  <c r="AJ12" i="27"/>
  <c r="AJ21" i="27"/>
  <c r="AJ19" i="27"/>
  <c r="AJ15" i="27"/>
  <c r="AJ11" i="27"/>
  <c r="AJ10" i="27"/>
  <c r="AJ22" i="25"/>
  <c r="AJ15" i="25"/>
  <c r="AE13" i="25"/>
  <c r="X22" i="31" l="1"/>
  <c r="AT65" i="26" s="1"/>
  <c r="X8" i="31"/>
  <c r="AT51" i="26" s="1"/>
  <c r="U22" i="31"/>
  <c r="AQ65" i="26" s="1"/>
  <c r="W15" i="31"/>
  <c r="AS58" i="26" s="1"/>
  <c r="R22" i="31"/>
  <c r="AN65" i="26" s="1"/>
  <c r="X15" i="31"/>
  <c r="AT58" i="26" s="1"/>
  <c r="T22" i="31"/>
  <c r="AP65" i="26" s="1"/>
  <c r="V22" i="31"/>
  <c r="AR65" i="26" s="1"/>
  <c r="T15" i="31"/>
  <c r="AP58" i="26" s="1"/>
  <c r="R15" i="31"/>
  <c r="AN58" i="26" s="1"/>
  <c r="S20" i="31"/>
  <c r="AO63" i="26" s="1"/>
  <c r="P13" i="28" a="1"/>
  <c r="P13" i="28" s="1"/>
  <c r="AL40" i="26" s="1"/>
  <c r="AH17" i="25"/>
  <c r="AH20" i="25"/>
  <c r="P15" i="27" a="1"/>
  <c r="P15" i="27" s="1"/>
  <c r="AL26" i="26" s="1"/>
  <c r="P18" i="27" a="1"/>
  <c r="P18" i="27" s="1"/>
  <c r="AL29" i="26" s="1"/>
  <c r="AB20" i="25"/>
  <c r="AH21" i="25"/>
  <c r="AB17" i="25"/>
  <c r="AB21" i="25"/>
  <c r="Q11" i="31"/>
  <c r="AM54" i="26" s="1"/>
  <c r="Q15" i="31"/>
  <c r="AM58" i="26" s="1"/>
  <c r="W11" i="31"/>
  <c r="AS54" i="26" s="1"/>
  <c r="V20" i="31"/>
  <c r="AR63" i="26" s="1"/>
  <c r="T11" i="31"/>
  <c r="AP54" i="26" s="1"/>
  <c r="U19" i="31"/>
  <c r="AQ62" i="26" s="1"/>
  <c r="X11" i="31"/>
  <c r="AT54" i="26" s="1"/>
  <c r="R19" i="31"/>
  <c r="AN62" i="26" s="1"/>
  <c r="Q20" i="31"/>
  <c r="AM63" i="26" s="1"/>
  <c r="W20" i="31"/>
  <c r="AS63" i="26" s="1"/>
  <c r="S11" i="31"/>
  <c r="AO54" i="26" s="1"/>
  <c r="R11" i="31"/>
  <c r="AN54" i="26" s="1"/>
  <c r="R20" i="31"/>
  <c r="AN63" i="26" s="1"/>
  <c r="U11" i="31"/>
  <c r="AQ54" i="26" s="1"/>
  <c r="V11" i="31"/>
  <c r="AR54" i="26" s="1"/>
  <c r="U21" i="31"/>
  <c r="AQ64" i="26" s="1"/>
  <c r="AL64" i="26"/>
  <c r="U12" i="31"/>
  <c r="AQ55" i="26" s="1"/>
  <c r="AL55" i="26"/>
  <c r="S19" i="31"/>
  <c r="AO62" i="26" s="1"/>
  <c r="AL62" i="26"/>
  <c r="T20" i="31"/>
  <c r="AP63" i="26" s="1"/>
  <c r="AL63" i="26"/>
  <c r="X23" i="31"/>
  <c r="AT66" i="26" s="1"/>
  <c r="AL66" i="26"/>
  <c r="X17" i="31"/>
  <c r="AT60" i="26" s="1"/>
  <c r="AL60" i="26"/>
  <c r="Q9" i="31"/>
  <c r="AM52" i="26" s="1"/>
  <c r="AL52" i="26"/>
  <c r="Q10" i="31"/>
  <c r="AM53" i="26" s="1"/>
  <c r="AL53" i="26"/>
  <c r="R14" i="31"/>
  <c r="AN57" i="26" s="1"/>
  <c r="AL57" i="26"/>
  <c r="S15" i="31"/>
  <c r="AO58" i="26" s="1"/>
  <c r="AL58" i="26"/>
  <c r="X13" i="31"/>
  <c r="AT56" i="26" s="1"/>
  <c r="AL56" i="26"/>
  <c r="X19" i="31"/>
  <c r="AT62" i="26" s="1"/>
  <c r="V18" i="31"/>
  <c r="AR61" i="26" s="1"/>
  <c r="AL61" i="26"/>
  <c r="T16" i="31"/>
  <c r="AP59" i="26" s="1"/>
  <c r="AL59" i="26"/>
  <c r="U15" i="31"/>
  <c r="AQ58" i="26" s="1"/>
  <c r="T12" i="31"/>
  <c r="AP55" i="26" s="1"/>
  <c r="U17" i="31"/>
  <c r="AQ60" i="26" s="1"/>
  <c r="Q12" i="31"/>
  <c r="AM55" i="26" s="1"/>
  <c r="S12" i="31"/>
  <c r="AO55" i="26" s="1"/>
  <c r="U20" i="31"/>
  <c r="AQ63" i="26" s="1"/>
  <c r="Q19" i="31"/>
  <c r="AM62" i="26" s="1"/>
  <c r="V19" i="31"/>
  <c r="AR62" i="26" s="1"/>
  <c r="R12" i="31"/>
  <c r="AN55" i="26" s="1"/>
  <c r="W12" i="31"/>
  <c r="AS55" i="26" s="1"/>
  <c r="T19" i="31"/>
  <c r="AP62" i="26" s="1"/>
  <c r="X12" i="31"/>
  <c r="AT55" i="26" s="1"/>
  <c r="S13" i="31"/>
  <c r="AO56" i="26" s="1"/>
  <c r="W23" i="31"/>
  <c r="AS66" i="26" s="1"/>
  <c r="W13" i="31"/>
  <c r="AS56" i="26" s="1"/>
  <c r="S23" i="31"/>
  <c r="AO66" i="26" s="1"/>
  <c r="Q17" i="31"/>
  <c r="AM60" i="26" s="1"/>
  <c r="T21" i="31"/>
  <c r="AP64" i="26" s="1"/>
  <c r="W17" i="31"/>
  <c r="AS60" i="26" s="1"/>
  <c r="X21" i="31"/>
  <c r="AT64" i="26" s="1"/>
  <c r="R17" i="31"/>
  <c r="AN60" i="26" s="1"/>
  <c r="S21" i="31"/>
  <c r="AO64" i="26" s="1"/>
  <c r="S17" i="31"/>
  <c r="AO60" i="26" s="1"/>
  <c r="T17" i="31"/>
  <c r="AP60" i="26" s="1"/>
  <c r="U13" i="31"/>
  <c r="AQ56" i="26" s="1"/>
  <c r="Q23" i="31"/>
  <c r="AM66" i="26" s="1"/>
  <c r="Q13" i="31"/>
  <c r="AM56" i="26" s="1"/>
  <c r="V21" i="31"/>
  <c r="AR64" i="26" s="1"/>
  <c r="U23" i="31"/>
  <c r="AQ66" i="26" s="1"/>
  <c r="V17" i="31"/>
  <c r="AR60" i="26" s="1"/>
  <c r="Q16" i="31"/>
  <c r="AM59" i="26" s="1"/>
  <c r="X16" i="31"/>
  <c r="AT59" i="26" s="1"/>
  <c r="S8" i="31"/>
  <c r="AO51" i="26" s="1"/>
  <c r="R16" i="31"/>
  <c r="AN59" i="26" s="1"/>
  <c r="S16" i="31"/>
  <c r="AO59" i="26" s="1"/>
  <c r="U16" i="31"/>
  <c r="AQ59" i="26" s="1"/>
  <c r="W16" i="31"/>
  <c r="AS59" i="26" s="1"/>
  <c r="V8" i="31"/>
  <c r="AR51" i="26" s="1"/>
  <c r="V16" i="31"/>
  <c r="AR59" i="26" s="1"/>
  <c r="Q18" i="31"/>
  <c r="AM61" i="26" s="1"/>
  <c r="V12" i="31"/>
  <c r="AR55" i="26" s="1"/>
  <c r="X14" i="31"/>
  <c r="AT57" i="26" s="1"/>
  <c r="S10" i="31"/>
  <c r="AO53" i="26" s="1"/>
  <c r="U10" i="31"/>
  <c r="AQ53" i="26" s="1"/>
  <c r="W14" i="31"/>
  <c r="AS57" i="26" s="1"/>
  <c r="W9" i="31"/>
  <c r="AS52" i="26" s="1"/>
  <c r="V9" i="31"/>
  <c r="AR52" i="26" s="1"/>
  <c r="R10" i="31"/>
  <c r="AN53" i="26" s="1"/>
  <c r="X10" i="31"/>
  <c r="AT53" i="26" s="1"/>
  <c r="T14" i="31"/>
  <c r="AP57" i="26" s="1"/>
  <c r="Q14" i="31"/>
  <c r="AM57" i="26" s="1"/>
  <c r="R9" i="31"/>
  <c r="AN52" i="26" s="1"/>
  <c r="T9" i="31"/>
  <c r="AP52" i="26" s="1"/>
  <c r="V10" i="31"/>
  <c r="AR53" i="26" s="1"/>
  <c r="T10" i="31"/>
  <c r="AP53" i="26" s="1"/>
  <c r="V14" i="31"/>
  <c r="AR57" i="26" s="1"/>
  <c r="U14" i="31"/>
  <c r="AQ57" i="26" s="1"/>
  <c r="U9" i="31"/>
  <c r="AQ52" i="26" s="1"/>
  <c r="X9" i="31"/>
  <c r="AT52" i="26" s="1"/>
  <c r="W10" i="31"/>
  <c r="AS53" i="26" s="1"/>
  <c r="S14" i="31"/>
  <c r="AO57" i="26" s="1"/>
  <c r="S9" i="31"/>
  <c r="AO52" i="26" s="1"/>
  <c r="W18" i="31"/>
  <c r="AS61" i="26" s="1"/>
  <c r="Q8" i="31"/>
  <c r="AM51" i="26" s="1"/>
  <c r="W8" i="31"/>
  <c r="AS51" i="26" s="1"/>
  <c r="X18" i="31"/>
  <c r="AT61" i="26" s="1"/>
  <c r="U18" i="31"/>
  <c r="AQ61" i="26" s="1"/>
  <c r="R8" i="31"/>
  <c r="AN51" i="26" s="1"/>
  <c r="T8" i="31"/>
  <c r="AP51" i="26" s="1"/>
  <c r="V13" i="31"/>
  <c r="AR56" i="26" s="1"/>
  <c r="T13" i="31"/>
  <c r="AP56" i="26" s="1"/>
  <c r="W21" i="31"/>
  <c r="AS64" i="26" s="1"/>
  <c r="Q21" i="31"/>
  <c r="AM64" i="26" s="1"/>
  <c r="R23" i="31"/>
  <c r="AN66" i="26" s="1"/>
  <c r="T23" i="31"/>
  <c r="AP66" i="26" s="1"/>
  <c r="S18" i="31"/>
  <c r="AO61" i="26" s="1"/>
  <c r="R18" i="31"/>
  <c r="AN61" i="26" s="1"/>
  <c r="U8" i="31"/>
  <c r="AQ51" i="26" s="1"/>
  <c r="R13" i="31"/>
  <c r="AN56" i="26" s="1"/>
  <c r="R21" i="31"/>
  <c r="AN64" i="26" s="1"/>
  <c r="V23" i="31"/>
  <c r="AR66" i="26" s="1"/>
  <c r="T18" i="31"/>
  <c r="AP61" i="26" s="1"/>
  <c r="P13" i="27" a="1"/>
  <c r="P13" i="27" s="1"/>
  <c r="AL24" i="26" s="1"/>
  <c r="P16" i="27" a="1"/>
  <c r="P16" i="27" s="1"/>
  <c r="AL27" i="26" s="1"/>
  <c r="P12" i="28" a="1"/>
  <c r="P12" i="28" s="1"/>
  <c r="AL39" i="26" s="1"/>
  <c r="P10" i="28" a="1"/>
  <c r="P10" i="28" s="1"/>
  <c r="AL37" i="26" s="1"/>
  <c r="P16" i="28" a="1"/>
  <c r="P16" i="28" s="1"/>
  <c r="P11" i="28" a="1"/>
  <c r="P11" i="28" s="1"/>
  <c r="P22" i="28" a="1"/>
  <c r="P22" i="28" s="1"/>
  <c r="S22" i="28" s="1"/>
  <c r="AO49" i="26" s="1"/>
  <c r="P9" i="28" a="1"/>
  <c r="P9" i="28" s="1"/>
  <c r="P15" i="28" a="1"/>
  <c r="P15" i="28" s="1"/>
  <c r="P20" i="28" a="1"/>
  <c r="P20" i="28" s="1"/>
  <c r="W20" i="28" s="1"/>
  <c r="AS47" i="26" s="1"/>
  <c r="P19" i="28" a="1"/>
  <c r="P19" i="28" s="1"/>
  <c r="W19" i="28" s="1"/>
  <c r="AS46" i="26" s="1"/>
  <c r="P14" i="28" a="1"/>
  <c r="P14" i="28" s="1"/>
  <c r="P17" i="28" a="1"/>
  <c r="P17" i="28" s="1"/>
  <c r="P21" i="28" a="1"/>
  <c r="P21" i="28" s="1"/>
  <c r="P23" i="28" a="1"/>
  <c r="P23" i="28" s="1"/>
  <c r="Q23" i="28" s="1"/>
  <c r="AM50" i="26" s="1"/>
  <c r="P8" i="28" a="1"/>
  <c r="P8" i="28" s="1"/>
  <c r="P18" i="28" a="1"/>
  <c r="P18" i="28" s="1"/>
  <c r="W12" i="28"/>
  <c r="AS39" i="26" s="1"/>
  <c r="AH18" i="25"/>
  <c r="AB19" i="25"/>
  <c r="AH19" i="25"/>
  <c r="AH16" i="25"/>
  <c r="AB18" i="25"/>
  <c r="AB16" i="25"/>
  <c r="AH14" i="25"/>
  <c r="AB14" i="25"/>
  <c r="P22" i="27" a="1"/>
  <c r="P22" i="27" s="1"/>
  <c r="AL33" i="26" s="1"/>
  <c r="P11" i="27" a="1"/>
  <c r="P11" i="27" s="1"/>
  <c r="AL22" i="26" s="1"/>
  <c r="P21" i="27" a="1"/>
  <c r="P21" i="27" s="1"/>
  <c r="AL32" i="26" s="1"/>
  <c r="P12" i="27" a="1"/>
  <c r="P12" i="27" s="1"/>
  <c r="S12" i="27" s="1"/>
  <c r="AO23" i="26" s="1"/>
  <c r="P8" i="27" a="1"/>
  <c r="P8" i="27" s="1"/>
  <c r="AL19" i="26" s="1"/>
  <c r="P10" i="27" a="1"/>
  <c r="P10" i="27" s="1"/>
  <c r="W10" i="27" s="1"/>
  <c r="AS21" i="26" s="1"/>
  <c r="P20" i="27" a="1"/>
  <c r="P20" i="27" s="1"/>
  <c r="P19" i="27" a="1"/>
  <c r="P19" i="27" s="1"/>
  <c r="P23" i="27" a="1"/>
  <c r="P23" i="27" s="1"/>
  <c r="AL34" i="26" s="1"/>
  <c r="P9" i="27" a="1"/>
  <c r="P9" i="27" s="1"/>
  <c r="S9" i="27" s="1"/>
  <c r="AO20" i="26" s="1"/>
  <c r="P17" i="27" a="1"/>
  <c r="P17" i="27" s="1"/>
  <c r="P14" i="27" a="1"/>
  <c r="P14" i="27" s="1"/>
  <c r="V15" i="27"/>
  <c r="AR26" i="26" s="1"/>
  <c r="R15" i="27"/>
  <c r="AN26" i="26" s="1"/>
  <c r="AE7" i="25" a="1"/>
  <c r="AE8" i="25" a="1"/>
  <c r="AD10" i="25" a="1"/>
  <c r="AC10" i="25" a="1"/>
  <c r="AE11" i="25" a="1"/>
  <c r="AE12" i="25" a="1"/>
  <c r="AC12" i="25" a="1"/>
  <c r="AC13" i="25" a="1"/>
  <c r="AD11" i="25" a="1"/>
  <c r="AD9" i="25" a="1"/>
  <c r="AD7" i="25" a="1"/>
  <c r="AC8" i="25" a="1"/>
  <c r="AC9" i="25" a="1"/>
  <c r="AE10" i="25" a="1"/>
  <c r="AD8" i="25" a="1"/>
  <c r="AC7" i="25" a="1"/>
  <c r="AC11" i="25" a="1"/>
  <c r="AE9" i="25" a="1"/>
  <c r="Q13" i="28" l="1"/>
  <c r="AM40" i="26" s="1"/>
  <c r="T13" i="28"/>
  <c r="AP40" i="26" s="1"/>
  <c r="R12" i="28"/>
  <c r="AN39" i="26" s="1"/>
  <c r="W13" i="28"/>
  <c r="AS40" i="26" s="1"/>
  <c r="Q12" i="28"/>
  <c r="AM39" i="26" s="1"/>
  <c r="X12" i="28"/>
  <c r="AT39" i="26" s="1"/>
  <c r="V10" i="28"/>
  <c r="AR37" i="26" s="1"/>
  <c r="V22" i="28"/>
  <c r="AR49" i="26" s="1"/>
  <c r="U12" i="28"/>
  <c r="AQ39" i="26" s="1"/>
  <c r="T12" i="28"/>
  <c r="AP39" i="26" s="1"/>
  <c r="X23" i="28"/>
  <c r="AT50" i="26" s="1"/>
  <c r="X10" i="28"/>
  <c r="AT37" i="26" s="1"/>
  <c r="V12" i="28"/>
  <c r="AR39" i="26" s="1"/>
  <c r="S12" i="28"/>
  <c r="AO39" i="26" s="1"/>
  <c r="W9" i="28"/>
  <c r="AS36" i="26" s="1"/>
  <c r="AL36" i="26"/>
  <c r="W16" i="28"/>
  <c r="AS43" i="26" s="1"/>
  <c r="AL43" i="26"/>
  <c r="W10" i="28"/>
  <c r="AS37" i="26" s="1"/>
  <c r="U10" i="28"/>
  <c r="AQ37" i="26" s="1"/>
  <c r="V21" i="28"/>
  <c r="AR48" i="26" s="1"/>
  <c r="AL48" i="26"/>
  <c r="R20" i="28"/>
  <c r="AN47" i="26" s="1"/>
  <c r="AL47" i="26"/>
  <c r="U22" i="28"/>
  <c r="AQ49" i="26" s="1"/>
  <c r="AL49" i="26"/>
  <c r="W8" i="28"/>
  <c r="AS35" i="26" s="1"/>
  <c r="AL35" i="26"/>
  <c r="T14" i="28"/>
  <c r="AP41" i="26" s="1"/>
  <c r="AL41" i="26"/>
  <c r="S10" i="28"/>
  <c r="AO37" i="26" s="1"/>
  <c r="Q10" i="28"/>
  <c r="AM37" i="26" s="1"/>
  <c r="T23" i="28"/>
  <c r="AP50" i="26" s="1"/>
  <c r="AL50" i="26"/>
  <c r="T19" i="28"/>
  <c r="AP46" i="26" s="1"/>
  <c r="AL46" i="26"/>
  <c r="X19" i="28"/>
  <c r="AT46" i="26" s="1"/>
  <c r="R10" i="28"/>
  <c r="AN37" i="26" s="1"/>
  <c r="T10" i="28"/>
  <c r="AP37" i="26" s="1"/>
  <c r="U18" i="28"/>
  <c r="AQ45" i="26" s="1"/>
  <c r="AL45" i="26"/>
  <c r="R17" i="28"/>
  <c r="AN44" i="26" s="1"/>
  <c r="AL44" i="26"/>
  <c r="X15" i="28"/>
  <c r="AT42" i="26" s="1"/>
  <c r="AL42" i="26"/>
  <c r="V11" i="28"/>
  <c r="AR38" i="26" s="1"/>
  <c r="AL38" i="26"/>
  <c r="Q22" i="27"/>
  <c r="AM33" i="26" s="1"/>
  <c r="R8" i="27"/>
  <c r="AN19" i="26" s="1"/>
  <c r="T15" i="27"/>
  <c r="AP26" i="26" s="1"/>
  <c r="T8" i="27"/>
  <c r="AP19" i="26" s="1"/>
  <c r="U15" i="27"/>
  <c r="AQ26" i="26" s="1"/>
  <c r="U11" i="27"/>
  <c r="AQ22" i="26" s="1"/>
  <c r="Q13" i="27"/>
  <c r="AM24" i="26" s="1"/>
  <c r="T18" i="27"/>
  <c r="AP29" i="26" s="1"/>
  <c r="T11" i="27"/>
  <c r="AP22" i="26" s="1"/>
  <c r="U10" i="27"/>
  <c r="AQ21" i="26" s="1"/>
  <c r="X9" i="27"/>
  <c r="AT20" i="26" s="1"/>
  <c r="S18" i="27"/>
  <c r="AO29" i="26" s="1"/>
  <c r="W13" i="27"/>
  <c r="AS24" i="26" s="1"/>
  <c r="Q10" i="27"/>
  <c r="AM21" i="26" s="1"/>
  <c r="X18" i="27"/>
  <c r="AT29" i="26" s="1"/>
  <c r="U9" i="27"/>
  <c r="AQ20" i="26" s="1"/>
  <c r="R13" i="27"/>
  <c r="AN24" i="26" s="1"/>
  <c r="V13" i="27"/>
  <c r="AR24" i="26" s="1"/>
  <c r="V18" i="27"/>
  <c r="AR29" i="26" s="1"/>
  <c r="W22" i="27"/>
  <c r="AS33" i="26" s="1"/>
  <c r="R11" i="27"/>
  <c r="AN22" i="26" s="1"/>
  <c r="X11" i="27"/>
  <c r="AT22" i="26" s="1"/>
  <c r="S10" i="27"/>
  <c r="AO21" i="26" s="1"/>
  <c r="R9" i="27"/>
  <c r="AN20" i="26" s="1"/>
  <c r="S13" i="27"/>
  <c r="AO24" i="26" s="1"/>
  <c r="T13" i="27"/>
  <c r="AP24" i="26" s="1"/>
  <c r="W18" i="27"/>
  <c r="AS29" i="26" s="1"/>
  <c r="Q18" i="27"/>
  <c r="AM29" i="26" s="1"/>
  <c r="V11" i="27"/>
  <c r="AR22" i="26" s="1"/>
  <c r="S11" i="27"/>
  <c r="AO22" i="26" s="1"/>
  <c r="X15" i="27"/>
  <c r="AT26" i="26" s="1"/>
  <c r="Q15" i="27"/>
  <c r="AM26" i="26" s="1"/>
  <c r="X23" i="27"/>
  <c r="AT34" i="26" s="1"/>
  <c r="U13" i="27"/>
  <c r="AQ24" i="26" s="1"/>
  <c r="X13" i="27"/>
  <c r="AT24" i="26" s="1"/>
  <c r="R18" i="27"/>
  <c r="AN29" i="26" s="1"/>
  <c r="U18" i="27"/>
  <c r="AQ29" i="26" s="1"/>
  <c r="Q11" i="27"/>
  <c r="AM22" i="26" s="1"/>
  <c r="W11" i="27"/>
  <c r="AS22" i="26" s="1"/>
  <c r="S15" i="27"/>
  <c r="AO26" i="26" s="1"/>
  <c r="W15" i="27"/>
  <c r="AS26" i="26" s="1"/>
  <c r="AJ20" i="25"/>
  <c r="AJ17" i="25"/>
  <c r="S21" i="27"/>
  <c r="AO32" i="26" s="1"/>
  <c r="W16" i="27"/>
  <c r="AS27" i="26" s="1"/>
  <c r="X16" i="27"/>
  <c r="AT27" i="26" s="1"/>
  <c r="X21" i="27"/>
  <c r="AT32" i="26" s="1"/>
  <c r="W21" i="27"/>
  <c r="AS32" i="26" s="1"/>
  <c r="R16" i="27"/>
  <c r="AN27" i="26" s="1"/>
  <c r="Q21" i="27"/>
  <c r="AM32" i="26" s="1"/>
  <c r="T16" i="27"/>
  <c r="AP27" i="26" s="1"/>
  <c r="T21" i="27"/>
  <c r="AP32" i="26" s="1"/>
  <c r="V21" i="27"/>
  <c r="AR32" i="26" s="1"/>
  <c r="V16" i="27"/>
  <c r="AR27" i="26" s="1"/>
  <c r="U16" i="27"/>
  <c r="AQ27" i="26" s="1"/>
  <c r="U21" i="27"/>
  <c r="AQ32" i="26" s="1"/>
  <c r="R21" i="27"/>
  <c r="AN32" i="26" s="1"/>
  <c r="R23" i="27"/>
  <c r="AN34" i="26" s="1"/>
  <c r="Q16" i="27"/>
  <c r="AM27" i="26" s="1"/>
  <c r="S16" i="27"/>
  <c r="AO27" i="26" s="1"/>
  <c r="T12" i="27"/>
  <c r="AP23" i="26" s="1"/>
  <c r="AJ21" i="25"/>
  <c r="X8" i="27"/>
  <c r="AT19" i="26" s="1"/>
  <c r="Q14" i="27"/>
  <c r="AM25" i="26" s="1"/>
  <c r="AL25" i="26"/>
  <c r="W12" i="27"/>
  <c r="AS23" i="26" s="1"/>
  <c r="AL23" i="26"/>
  <c r="Q23" i="27"/>
  <c r="AM34" i="26" s="1"/>
  <c r="W23" i="27"/>
  <c r="AS34" i="26" s="1"/>
  <c r="T22" i="27"/>
  <c r="AP33" i="26" s="1"/>
  <c r="V22" i="27"/>
  <c r="AR33" i="26" s="1"/>
  <c r="Q12" i="27"/>
  <c r="AM23" i="26" s="1"/>
  <c r="X17" i="27"/>
  <c r="AT28" i="26" s="1"/>
  <c r="AL28" i="26"/>
  <c r="V20" i="27"/>
  <c r="AR31" i="26" s="1"/>
  <c r="AL31" i="26"/>
  <c r="W8" i="27"/>
  <c r="AS19" i="26" s="1"/>
  <c r="U23" i="27"/>
  <c r="AQ34" i="26" s="1"/>
  <c r="S23" i="27"/>
  <c r="AO34" i="26" s="1"/>
  <c r="U22" i="27"/>
  <c r="AQ33" i="26" s="1"/>
  <c r="R22" i="27"/>
  <c r="AN33" i="26" s="1"/>
  <c r="R19" i="27"/>
  <c r="AN30" i="26" s="1"/>
  <c r="AL30" i="26"/>
  <c r="S8" i="27"/>
  <c r="AO19" i="26" s="1"/>
  <c r="Q8" i="27"/>
  <c r="AM19" i="26" s="1"/>
  <c r="V8" i="27"/>
  <c r="AR19" i="26" s="1"/>
  <c r="U8" i="27"/>
  <c r="AQ19" i="26" s="1"/>
  <c r="V23" i="27"/>
  <c r="AR34" i="26" s="1"/>
  <c r="T23" i="27"/>
  <c r="AP34" i="26" s="1"/>
  <c r="X22" i="27"/>
  <c r="AT33" i="26" s="1"/>
  <c r="S22" i="27"/>
  <c r="AO33" i="26" s="1"/>
  <c r="R12" i="27"/>
  <c r="AN23" i="26" s="1"/>
  <c r="Q9" i="27"/>
  <c r="AM20" i="26" s="1"/>
  <c r="AL20" i="26"/>
  <c r="V10" i="27"/>
  <c r="AR21" i="26" s="1"/>
  <c r="AL21" i="26"/>
  <c r="S21" i="28"/>
  <c r="AO48" i="26" s="1"/>
  <c r="T8" i="28"/>
  <c r="AP35" i="26" s="1"/>
  <c r="X8" i="28"/>
  <c r="AT35" i="26" s="1"/>
  <c r="S14" i="28"/>
  <c r="AO41" i="26" s="1"/>
  <c r="V14" i="28"/>
  <c r="AR41" i="26" s="1"/>
  <c r="T9" i="28"/>
  <c r="AP36" i="26" s="1"/>
  <c r="R16" i="28"/>
  <c r="AN43" i="26" s="1"/>
  <c r="X9" i="28"/>
  <c r="AT36" i="26" s="1"/>
  <c r="V16" i="28"/>
  <c r="AR43" i="26" s="1"/>
  <c r="R8" i="28"/>
  <c r="AN35" i="26" s="1"/>
  <c r="Q14" i="28"/>
  <c r="AM41" i="26" s="1"/>
  <c r="R9" i="28"/>
  <c r="AN36" i="26" s="1"/>
  <c r="Q16" i="28"/>
  <c r="AM43" i="26" s="1"/>
  <c r="V8" i="28"/>
  <c r="AR35" i="26" s="1"/>
  <c r="W14" i="28"/>
  <c r="AS41" i="26" s="1"/>
  <c r="V9" i="28"/>
  <c r="AR36" i="26" s="1"/>
  <c r="U16" i="28"/>
  <c r="AQ43" i="26" s="1"/>
  <c r="Q8" i="28"/>
  <c r="AM35" i="26" s="1"/>
  <c r="S8" i="28"/>
  <c r="AO35" i="26" s="1"/>
  <c r="X14" i="28"/>
  <c r="AT41" i="26" s="1"/>
  <c r="U14" i="28"/>
  <c r="AQ41" i="26" s="1"/>
  <c r="U9" i="28"/>
  <c r="AQ36" i="26" s="1"/>
  <c r="S9" i="28"/>
  <c r="AO36" i="26" s="1"/>
  <c r="T16" i="28"/>
  <c r="AP43" i="26" s="1"/>
  <c r="S16" i="28"/>
  <c r="AO43" i="26" s="1"/>
  <c r="U8" i="28"/>
  <c r="AQ35" i="26" s="1"/>
  <c r="R14" i="28"/>
  <c r="AN41" i="26" s="1"/>
  <c r="Q9" i="28"/>
  <c r="AM36" i="26" s="1"/>
  <c r="X16" i="28"/>
  <c r="AT43" i="26" s="1"/>
  <c r="S15" i="28"/>
  <c r="AO42" i="26" s="1"/>
  <c r="T18" i="28"/>
  <c r="AP45" i="26" s="1"/>
  <c r="V17" i="28"/>
  <c r="AR44" i="26" s="1"/>
  <c r="S18" i="28"/>
  <c r="AO45" i="26" s="1"/>
  <c r="R15" i="28"/>
  <c r="AN42" i="26" s="1"/>
  <c r="W11" i="28"/>
  <c r="AS38" i="26" s="1"/>
  <c r="S17" i="28"/>
  <c r="AO44" i="26" s="1"/>
  <c r="Q11" i="28"/>
  <c r="AM38" i="26" s="1"/>
  <c r="V18" i="28"/>
  <c r="AR45" i="26" s="1"/>
  <c r="W18" i="28"/>
  <c r="AS45" i="26" s="1"/>
  <c r="W15" i="28"/>
  <c r="AS42" i="26" s="1"/>
  <c r="V15" i="28"/>
  <c r="AR42" i="26" s="1"/>
  <c r="U17" i="28"/>
  <c r="AQ44" i="26" s="1"/>
  <c r="T17" i="28"/>
  <c r="AP44" i="26" s="1"/>
  <c r="S11" i="28"/>
  <c r="AO38" i="26" s="1"/>
  <c r="U11" i="28"/>
  <c r="AQ38" i="26" s="1"/>
  <c r="X18" i="28"/>
  <c r="AT45" i="26" s="1"/>
  <c r="Q18" i="28"/>
  <c r="AM45" i="26" s="1"/>
  <c r="Q15" i="28"/>
  <c r="AM42" i="26" s="1"/>
  <c r="T15" i="28"/>
  <c r="AP42" i="26" s="1"/>
  <c r="W17" i="28"/>
  <c r="AS44" i="26" s="1"/>
  <c r="X17" i="28"/>
  <c r="AT44" i="26" s="1"/>
  <c r="T11" i="28"/>
  <c r="AP38" i="26" s="1"/>
  <c r="R11" i="28"/>
  <c r="AN38" i="26" s="1"/>
  <c r="R18" i="28"/>
  <c r="AN45" i="26" s="1"/>
  <c r="U15" i="28"/>
  <c r="AQ42" i="26" s="1"/>
  <c r="Q17" i="28"/>
  <c r="AM44" i="26" s="1"/>
  <c r="X11" i="28"/>
  <c r="AT38" i="26" s="1"/>
  <c r="X22" i="28"/>
  <c r="AT49" i="26" s="1"/>
  <c r="W22" i="28"/>
  <c r="AS49" i="26" s="1"/>
  <c r="T21" i="28"/>
  <c r="AP48" i="26" s="1"/>
  <c r="R22" i="28"/>
  <c r="AN49" i="26" s="1"/>
  <c r="Q22" i="28"/>
  <c r="AM49" i="26" s="1"/>
  <c r="V20" i="28"/>
  <c r="AR47" i="26" s="1"/>
  <c r="T22" i="28"/>
  <c r="AP49" i="26" s="1"/>
  <c r="Q19" i="28"/>
  <c r="AM46" i="26" s="1"/>
  <c r="R19" i="28"/>
  <c r="AN46" i="26" s="1"/>
  <c r="V13" i="28"/>
  <c r="AR40" i="26" s="1"/>
  <c r="X13" i="28"/>
  <c r="AT40" i="26" s="1"/>
  <c r="W23" i="28"/>
  <c r="AS50" i="26" s="1"/>
  <c r="V23" i="28"/>
  <c r="AR50" i="26" s="1"/>
  <c r="S19" i="28"/>
  <c r="AO46" i="26" s="1"/>
  <c r="V19" i="28"/>
  <c r="AR46" i="26" s="1"/>
  <c r="S13" i="28"/>
  <c r="AO40" i="26" s="1"/>
  <c r="R13" i="28"/>
  <c r="AN40" i="26" s="1"/>
  <c r="S23" i="28"/>
  <c r="AO50" i="26" s="1"/>
  <c r="R23" i="28"/>
  <c r="AN50" i="26" s="1"/>
  <c r="U23" i="28"/>
  <c r="AQ50" i="26" s="1"/>
  <c r="U19" i="28"/>
  <c r="AQ46" i="26" s="1"/>
  <c r="U13" i="28"/>
  <c r="AQ40" i="26" s="1"/>
  <c r="U21" i="28"/>
  <c r="AQ48" i="26" s="1"/>
  <c r="X21" i="28"/>
  <c r="AT48" i="26" s="1"/>
  <c r="S20" i="28"/>
  <c r="AO47" i="26" s="1"/>
  <c r="T20" i="28"/>
  <c r="AP47" i="26" s="1"/>
  <c r="W21" i="28"/>
  <c r="AS48" i="26" s="1"/>
  <c r="R21" i="28"/>
  <c r="AN48" i="26" s="1"/>
  <c r="Q20" i="28"/>
  <c r="AM47" i="26" s="1"/>
  <c r="X20" i="28"/>
  <c r="AT47" i="26" s="1"/>
  <c r="Q21" i="28"/>
  <c r="AM48" i="26" s="1"/>
  <c r="U20" i="28"/>
  <c r="AQ47" i="26" s="1"/>
  <c r="AJ16" i="25"/>
  <c r="AJ19" i="25"/>
  <c r="AJ18" i="25"/>
  <c r="AJ14" i="25"/>
  <c r="X20" i="27"/>
  <c r="AT31" i="26" s="1"/>
  <c r="S20" i="27"/>
  <c r="AO31" i="26" s="1"/>
  <c r="U20" i="27"/>
  <c r="AQ31" i="26" s="1"/>
  <c r="R20" i="27"/>
  <c r="AN31" i="26" s="1"/>
  <c r="X10" i="27"/>
  <c r="AT21" i="26" s="1"/>
  <c r="R10" i="27"/>
  <c r="AN21" i="26" s="1"/>
  <c r="T9" i="27"/>
  <c r="AP20" i="26" s="1"/>
  <c r="V9" i="27"/>
  <c r="AR20" i="26" s="1"/>
  <c r="T20" i="27"/>
  <c r="AP31" i="26" s="1"/>
  <c r="Q20" i="27"/>
  <c r="AM31" i="26" s="1"/>
  <c r="W20" i="27"/>
  <c r="AS31" i="26" s="1"/>
  <c r="T10" i="27"/>
  <c r="AP21" i="26" s="1"/>
  <c r="W9" i="27"/>
  <c r="AS20" i="26" s="1"/>
  <c r="U12" i="27"/>
  <c r="AQ23" i="26" s="1"/>
  <c r="X12" i="27"/>
  <c r="AT23" i="26" s="1"/>
  <c r="V12" i="27"/>
  <c r="AR23" i="26" s="1"/>
  <c r="U17" i="27"/>
  <c r="AQ28" i="26" s="1"/>
  <c r="V17" i="27"/>
  <c r="AR28" i="26" s="1"/>
  <c r="S14" i="27"/>
  <c r="AO25" i="26" s="1"/>
  <c r="U19" i="27"/>
  <c r="AQ30" i="26" s="1"/>
  <c r="V19" i="27"/>
  <c r="AR30" i="26" s="1"/>
  <c r="U14" i="27"/>
  <c r="AQ25" i="26" s="1"/>
  <c r="W17" i="27"/>
  <c r="AS28" i="26" s="1"/>
  <c r="S17" i="27"/>
  <c r="AO28" i="26" s="1"/>
  <c r="S19" i="27"/>
  <c r="AO30" i="26" s="1"/>
  <c r="W14" i="27"/>
  <c r="AS25" i="26" s="1"/>
  <c r="X14" i="27"/>
  <c r="AT25" i="26" s="1"/>
  <c r="X19" i="27"/>
  <c r="AT30" i="26" s="1"/>
  <c r="Q19" i="27"/>
  <c r="AM30" i="26" s="1"/>
  <c r="W19" i="27"/>
  <c r="AS30" i="26" s="1"/>
  <c r="V14" i="27"/>
  <c r="AR25" i="26" s="1"/>
  <c r="T14" i="27"/>
  <c r="AP25" i="26" s="1"/>
  <c r="T19" i="27"/>
  <c r="AP30" i="26" s="1"/>
  <c r="R14" i="27"/>
  <c r="AN25" i="26" s="1"/>
  <c r="Q17" i="27"/>
  <c r="AM28" i="26" s="1"/>
  <c r="T17" i="27"/>
  <c r="AP28" i="26" s="1"/>
  <c r="R17" i="27"/>
  <c r="AN28" i="26" s="1"/>
  <c r="AG7" i="25" l="1"/>
  <c r="AD8" i="25"/>
  <c r="AD10" i="25"/>
  <c r="AG9" i="25"/>
  <c r="AG13" i="25"/>
  <c r="AE12" i="25"/>
  <c r="AE9" i="25"/>
  <c r="AE7" i="25"/>
  <c r="AG12" i="25"/>
  <c r="AG8" i="25"/>
  <c r="AE8" i="25"/>
  <c r="AD7" i="25"/>
  <c r="AE10" i="25"/>
  <c r="AG10" i="25"/>
  <c r="AE11" i="25"/>
  <c r="AG11" i="25"/>
  <c r="AD11" i="25"/>
  <c r="AD9" i="25"/>
  <c r="AC11" i="25"/>
  <c r="AC12" i="25"/>
  <c r="AF13" i="25"/>
  <c r="AC10" i="25"/>
  <c r="AC8" i="25"/>
  <c r="AF10" i="25"/>
  <c r="AF8" i="25"/>
  <c r="AF7" i="25"/>
  <c r="AC13" i="25"/>
  <c r="AB13" i="25" s="1"/>
  <c r="AF12" i="25"/>
  <c r="AC7" i="25"/>
  <c r="AC9" i="25"/>
  <c r="AF9" i="25"/>
  <c r="AF11" i="25"/>
  <c r="AH11" i="25" s="1"/>
  <c r="AB12" i="25" l="1"/>
  <c r="AB11" i="25"/>
  <c r="AB9" i="25"/>
  <c r="AH13" i="25"/>
  <c r="AJ13" i="25" s="1"/>
  <c r="AH8" i="25"/>
  <c r="AB8" i="25"/>
  <c r="AB7" i="25"/>
  <c r="AH10" i="25"/>
  <c r="AJ11" i="25"/>
  <c r="AH9" i="25"/>
  <c r="AH7" i="25"/>
  <c r="AH12" i="25"/>
  <c r="AB10" i="25"/>
  <c r="AJ12" i="25" l="1"/>
  <c r="AJ7" i="25"/>
  <c r="AJ10" i="25"/>
  <c r="AJ8" i="25"/>
  <c r="AJ9" i="25"/>
  <c r="P13" i="25" l="1" a="1"/>
  <c r="P13" i="25" s="1"/>
  <c r="P19" i="25" a="1"/>
  <c r="P19" i="25" s="1"/>
  <c r="P22" i="25" a="1"/>
  <c r="P22" i="25" s="1"/>
  <c r="P14" i="25" a="1"/>
  <c r="P14" i="25" s="1"/>
  <c r="AL9" i="26" s="1"/>
  <c r="P17" i="25" a="1"/>
  <c r="P17" i="25" s="1"/>
  <c r="AL12" i="26" s="1"/>
  <c r="P20" i="25" a="1"/>
  <c r="P20" i="25" s="1"/>
  <c r="P21" i="25" a="1"/>
  <c r="P21" i="25" s="1"/>
  <c r="AL16" i="26" s="1"/>
  <c r="P15" i="25" a="1"/>
  <c r="P15" i="25" s="1"/>
  <c r="AL10" i="26" s="1"/>
  <c r="P18" i="25" a="1"/>
  <c r="P18" i="25" s="1"/>
  <c r="AL13" i="26" s="1"/>
  <c r="P23" i="25" a="1"/>
  <c r="P23" i="25" s="1"/>
  <c r="AL18" i="26" s="1"/>
  <c r="P16" i="25" a="1"/>
  <c r="P16" i="25" s="1"/>
  <c r="AL11" i="26" s="1"/>
  <c r="P11" i="25" a="1"/>
  <c r="P11" i="25" s="1"/>
  <c r="P12" i="25" a="1"/>
  <c r="P12" i="25" s="1"/>
  <c r="AL17" i="26"/>
  <c r="P10" i="25" a="1"/>
  <c r="P10" i="25" s="1"/>
  <c r="AL14" i="26"/>
  <c r="P9" i="25" a="1"/>
  <c r="P9" i="25" s="1"/>
  <c r="AL15" i="26"/>
  <c r="P8" i="25" a="1"/>
  <c r="P8" i="25" s="1"/>
  <c r="AL6" i="26" l="1"/>
  <c r="S23" i="25"/>
  <c r="AO18" i="26" s="1"/>
  <c r="W23" i="25"/>
  <c r="AS18" i="26" s="1"/>
  <c r="R23" i="25"/>
  <c r="AN18" i="26" s="1"/>
  <c r="V23" i="25"/>
  <c r="AR18" i="26" s="1"/>
  <c r="T23" i="25"/>
  <c r="AP18" i="26" s="1"/>
  <c r="Q23" i="25"/>
  <c r="AM18" i="26" s="1"/>
  <c r="AL7" i="26"/>
  <c r="AL8" i="26"/>
  <c r="X23" i="25"/>
  <c r="AT18" i="26" s="1"/>
  <c r="U23" i="25"/>
  <c r="AQ18" i="26" s="1"/>
  <c r="W9" i="25"/>
  <c r="AS4" i="26" s="1"/>
  <c r="S9" i="25"/>
  <c r="U9" i="25"/>
  <c r="AQ4" i="26" s="1"/>
  <c r="V9" i="25"/>
  <c r="AR4" i="26" s="1"/>
  <c r="T9" i="25"/>
  <c r="AP4" i="26" s="1"/>
  <c r="X9" i="25"/>
  <c r="R9" i="25"/>
  <c r="AN4" i="26" s="1"/>
  <c r="Q9" i="25"/>
  <c r="AM4" i="26" s="1"/>
  <c r="T16" i="25"/>
  <c r="AP11" i="26" s="1"/>
  <c r="Q16" i="25"/>
  <c r="AM11" i="26" s="1"/>
  <c r="W16" i="25"/>
  <c r="AS11" i="26" s="1"/>
  <c r="S16" i="25"/>
  <c r="AO11" i="26" s="1"/>
  <c r="X16" i="25"/>
  <c r="AT11" i="26" s="1"/>
  <c r="U16" i="25"/>
  <c r="AQ11" i="26" s="1"/>
  <c r="R16" i="25"/>
  <c r="AN11" i="26" s="1"/>
  <c r="V16" i="25"/>
  <c r="AR11" i="26" s="1"/>
  <c r="X15" i="25"/>
  <c r="AT10" i="26" s="1"/>
  <c r="U15" i="25"/>
  <c r="AQ10" i="26" s="1"/>
  <c r="R15" i="25"/>
  <c r="AN10" i="26" s="1"/>
  <c r="S15" i="25"/>
  <c r="AO10" i="26" s="1"/>
  <c r="V15" i="25"/>
  <c r="AR10" i="26" s="1"/>
  <c r="Q15" i="25"/>
  <c r="AM10" i="26" s="1"/>
  <c r="W15" i="25"/>
  <c r="AS10" i="26" s="1"/>
  <c r="T15" i="25"/>
  <c r="AP10" i="26" s="1"/>
  <c r="W21" i="25"/>
  <c r="AS16" i="26" s="1"/>
  <c r="S21" i="25"/>
  <c r="AO16" i="26" s="1"/>
  <c r="R21" i="25"/>
  <c r="AN16" i="26" s="1"/>
  <c r="Q21" i="25"/>
  <c r="AM16" i="26" s="1"/>
  <c r="T21" i="25"/>
  <c r="AP16" i="26" s="1"/>
  <c r="X21" i="25"/>
  <c r="AT16" i="26" s="1"/>
  <c r="U21" i="25"/>
  <c r="AQ16" i="26" s="1"/>
  <c r="V21" i="25"/>
  <c r="AR16" i="26" s="1"/>
  <c r="V14" i="25"/>
  <c r="AR9" i="26" s="1"/>
  <c r="Q14" i="25"/>
  <c r="AM9" i="26" s="1"/>
  <c r="T14" i="25"/>
  <c r="AP9" i="26" s="1"/>
  <c r="X14" i="25"/>
  <c r="AT9" i="26" s="1"/>
  <c r="R14" i="25"/>
  <c r="AN9" i="26" s="1"/>
  <c r="W14" i="25"/>
  <c r="AS9" i="26" s="1"/>
  <c r="S14" i="25"/>
  <c r="AO9" i="26" s="1"/>
  <c r="U14" i="25"/>
  <c r="AQ9" i="26" s="1"/>
  <c r="V10" i="25"/>
  <c r="AR5" i="26" s="1"/>
  <c r="Q10" i="25"/>
  <c r="AM5" i="26" s="1"/>
  <c r="X10" i="25"/>
  <c r="AT5" i="26" s="1"/>
  <c r="U10" i="25"/>
  <c r="AQ5" i="26" s="1"/>
  <c r="W10" i="25"/>
  <c r="AS5" i="26" s="1"/>
  <c r="S10" i="25"/>
  <c r="AO5" i="26" s="1"/>
  <c r="T10" i="25"/>
  <c r="AP5" i="26" s="1"/>
  <c r="R10" i="25"/>
  <c r="AN5" i="26" s="1"/>
  <c r="T12" i="25"/>
  <c r="AP7" i="26" s="1"/>
  <c r="W12" i="25"/>
  <c r="AS7" i="26" s="1"/>
  <c r="X12" i="25"/>
  <c r="AT7" i="26" s="1"/>
  <c r="U12" i="25"/>
  <c r="AQ7" i="26" s="1"/>
  <c r="R12" i="25"/>
  <c r="AN7" i="26" s="1"/>
  <c r="V12" i="25"/>
  <c r="AR7" i="26" s="1"/>
  <c r="Q12" i="25"/>
  <c r="AM7" i="26" s="1"/>
  <c r="S12" i="25"/>
  <c r="AO7" i="26" s="1"/>
  <c r="U8" i="25"/>
  <c r="R8" i="25"/>
  <c r="AN3" i="26" s="1"/>
  <c r="S8" i="25"/>
  <c r="AO3" i="26" s="1"/>
  <c r="T8" i="25"/>
  <c r="AP3" i="26" s="1"/>
  <c r="V8" i="25"/>
  <c r="AR3" i="26" s="1"/>
  <c r="Q8" i="25"/>
  <c r="AM3" i="26" s="1"/>
  <c r="W8" i="25"/>
  <c r="AS3" i="26" s="1"/>
  <c r="X8" i="25"/>
  <c r="AT3" i="26" s="1"/>
  <c r="W17" i="25"/>
  <c r="AS12" i="26" s="1"/>
  <c r="S17" i="25"/>
  <c r="AO12" i="26" s="1"/>
  <c r="V17" i="25"/>
  <c r="AR12" i="26" s="1"/>
  <c r="T17" i="25"/>
  <c r="AP12" i="26" s="1"/>
  <c r="X17" i="25"/>
  <c r="AT12" i="26" s="1"/>
  <c r="U17" i="25"/>
  <c r="AQ12" i="26" s="1"/>
  <c r="R17" i="25"/>
  <c r="AN12" i="26" s="1"/>
  <c r="Q17" i="25"/>
  <c r="AM12" i="26" s="1"/>
  <c r="X22" i="25"/>
  <c r="AT17" i="26" s="1"/>
  <c r="V22" i="25"/>
  <c r="AR17" i="26" s="1"/>
  <c r="Q22" i="25"/>
  <c r="AM17" i="26" s="1"/>
  <c r="T22" i="25"/>
  <c r="AP17" i="26" s="1"/>
  <c r="W22" i="25"/>
  <c r="AS17" i="26" s="1"/>
  <c r="S22" i="25"/>
  <c r="AO17" i="26" s="1"/>
  <c r="U22" i="25"/>
  <c r="AQ17" i="26" s="1"/>
  <c r="R22" i="25"/>
  <c r="AN17" i="26" s="1"/>
  <c r="V18" i="25"/>
  <c r="AR13" i="26" s="1"/>
  <c r="Q18" i="25"/>
  <c r="AM13" i="26" s="1"/>
  <c r="X18" i="25"/>
  <c r="AT13" i="26" s="1"/>
  <c r="U18" i="25"/>
  <c r="AQ13" i="26" s="1"/>
  <c r="W18" i="25"/>
  <c r="AS13" i="26" s="1"/>
  <c r="S18" i="25"/>
  <c r="AO13" i="26" s="1"/>
  <c r="T18" i="25"/>
  <c r="AP13" i="26" s="1"/>
  <c r="R18" i="25"/>
  <c r="AN13" i="26" s="1"/>
  <c r="T20" i="25"/>
  <c r="AP15" i="26" s="1"/>
  <c r="W20" i="25"/>
  <c r="AS15" i="26" s="1"/>
  <c r="X20" i="25"/>
  <c r="AT15" i="26" s="1"/>
  <c r="U20" i="25"/>
  <c r="AQ15" i="26" s="1"/>
  <c r="R20" i="25"/>
  <c r="AN15" i="26" s="1"/>
  <c r="V20" i="25"/>
  <c r="AR15" i="26" s="1"/>
  <c r="Q20" i="25"/>
  <c r="AM15" i="26" s="1"/>
  <c r="S20" i="25"/>
  <c r="AO15" i="26" s="1"/>
  <c r="X19" i="25"/>
  <c r="AT14" i="26" s="1"/>
  <c r="U19" i="25"/>
  <c r="AQ14" i="26" s="1"/>
  <c r="R19" i="25"/>
  <c r="AN14" i="26" s="1"/>
  <c r="T19" i="25"/>
  <c r="AP14" i="26" s="1"/>
  <c r="V19" i="25"/>
  <c r="AR14" i="26" s="1"/>
  <c r="Q19" i="25"/>
  <c r="AM14" i="26" s="1"/>
  <c r="W19" i="25"/>
  <c r="AS14" i="26" s="1"/>
  <c r="S19" i="25"/>
  <c r="AO14" i="26" s="1"/>
  <c r="W13" i="25"/>
  <c r="AS8" i="26" s="1"/>
  <c r="S13" i="25"/>
  <c r="AO8" i="26" s="1"/>
  <c r="R13" i="25"/>
  <c r="AN8" i="26" s="1"/>
  <c r="Q13" i="25"/>
  <c r="AM8" i="26" s="1"/>
  <c r="T13" i="25"/>
  <c r="AP8" i="26" s="1"/>
  <c r="X13" i="25"/>
  <c r="AT8" i="26" s="1"/>
  <c r="U13" i="25"/>
  <c r="AQ8" i="26" s="1"/>
  <c r="V13" i="25"/>
  <c r="AR8" i="26" s="1"/>
  <c r="X11" i="25"/>
  <c r="AT6" i="26" s="1"/>
  <c r="U11" i="25"/>
  <c r="AQ6" i="26" s="1"/>
  <c r="R11" i="25"/>
  <c r="AN6" i="26" s="1"/>
  <c r="T11" i="25"/>
  <c r="AP6" i="26" s="1"/>
  <c r="V11" i="25"/>
  <c r="AR6" i="26" s="1"/>
  <c r="Q11" i="25"/>
  <c r="AM6" i="26" s="1"/>
  <c r="W11" i="25"/>
  <c r="AS6" i="26" s="1"/>
  <c r="S11" i="25"/>
  <c r="AO6" i="26" s="1"/>
  <c r="AO4" i="26"/>
  <c r="AL4" i="26"/>
  <c r="AT4" i="26"/>
  <c r="AL3" i="26"/>
  <c r="AQ3" i="26"/>
  <c r="AL5" i="26"/>
  <c r="BD2" i="26" l="1"/>
  <c r="AK8" i="30" s="1"/>
  <c r="BE38" i="26"/>
  <c r="AL44" i="30" s="1"/>
  <c r="BE102" i="26"/>
  <c r="BD16" i="26"/>
  <c r="AK22" i="30" s="1"/>
  <c r="BD80" i="26"/>
  <c r="BD144" i="26"/>
  <c r="BE15" i="26"/>
  <c r="AL21" i="30" s="1"/>
  <c r="BE79" i="26"/>
  <c r="BE143" i="26"/>
  <c r="BD57" i="26"/>
  <c r="AK63" i="30" s="1"/>
  <c r="BE32" i="26"/>
  <c r="AL38" i="30" s="1"/>
  <c r="BE96" i="26"/>
  <c r="BD10" i="26"/>
  <c r="AK16" i="30" s="1"/>
  <c r="BD74" i="26"/>
  <c r="BD75" i="26"/>
  <c r="BC32" i="26"/>
  <c r="AJ38" i="30" s="1"/>
  <c r="BC102" i="26"/>
  <c r="BE37" i="26"/>
  <c r="AL43" i="30" s="1"/>
  <c r="BD106" i="26"/>
  <c r="BC54" i="26"/>
  <c r="AJ60" i="30" s="1"/>
  <c r="BC119" i="26"/>
  <c r="BE45" i="26"/>
  <c r="AL51" i="30" s="1"/>
  <c r="BD109" i="26"/>
  <c r="BC57" i="26"/>
  <c r="AJ63" i="30" s="1"/>
  <c r="BC121" i="26"/>
  <c r="BB22" i="26"/>
  <c r="BB86" i="26"/>
  <c r="BC128" i="26"/>
  <c r="BB75" i="26"/>
  <c r="BB144" i="26"/>
  <c r="BA58" i="26"/>
  <c r="AH64" i="30" s="1"/>
  <c r="BA122" i="26"/>
  <c r="BC50" i="26"/>
  <c r="AJ56" i="30" s="1"/>
  <c r="BB49" i="26"/>
  <c r="BB125" i="26"/>
  <c r="BA39" i="26"/>
  <c r="AH45" i="30" s="1"/>
  <c r="BA103" i="26"/>
  <c r="BD83" i="26"/>
  <c r="BB24" i="26"/>
  <c r="BB106" i="26"/>
  <c r="BA20" i="26"/>
  <c r="AH26" i="30" s="1"/>
  <c r="BA84" i="26"/>
  <c r="BE58" i="26"/>
  <c r="AL64" i="30" s="1"/>
  <c r="BE122" i="26"/>
  <c r="BD36" i="26"/>
  <c r="AK42" i="30" s="1"/>
  <c r="BD100" i="26"/>
  <c r="BC27" i="26"/>
  <c r="AJ33" i="30" s="1"/>
  <c r="BE35" i="26"/>
  <c r="AL41" i="30" s="1"/>
  <c r="BE99" i="26"/>
  <c r="BD13" i="26"/>
  <c r="AK19" i="30" s="1"/>
  <c r="BD77" i="26"/>
  <c r="BE52" i="26"/>
  <c r="AL58" i="30" s="1"/>
  <c r="BE116" i="26"/>
  <c r="BD30" i="26"/>
  <c r="AK36" i="30" s="1"/>
  <c r="BE49" i="26"/>
  <c r="AL55" i="30" s="1"/>
  <c r="BD110" i="26"/>
  <c r="BC58" i="26"/>
  <c r="AJ64" i="30" s="1"/>
  <c r="BC122" i="26"/>
  <c r="BE117" i="26"/>
  <c r="BD133" i="26"/>
  <c r="BC75" i="26"/>
  <c r="BC139" i="26"/>
  <c r="BE125" i="26"/>
  <c r="BD135" i="26"/>
  <c r="BC77" i="26"/>
  <c r="BC141" i="26"/>
  <c r="BB58" i="26"/>
  <c r="BD139" i="26"/>
  <c r="BB37" i="26"/>
  <c r="BB116" i="26"/>
  <c r="BA30" i="26"/>
  <c r="AH36" i="30" s="1"/>
  <c r="BA94" i="26"/>
  <c r="BE89" i="26"/>
  <c r="BB12" i="26"/>
  <c r="BB97" i="26"/>
  <c r="BA11" i="26"/>
  <c r="AH17" i="30" s="1"/>
  <c r="BA75" i="26"/>
  <c r="BA139" i="26"/>
  <c r="BC120" i="26"/>
  <c r="BB72" i="26"/>
  <c r="BB142" i="26"/>
  <c r="BA56" i="26"/>
  <c r="AH62" i="30" s="1"/>
  <c r="BA120" i="26"/>
  <c r="AZ34" i="26"/>
  <c r="AG40" i="30" s="1"/>
  <c r="BE46" i="26"/>
  <c r="AL52" i="30" s="1"/>
  <c r="AZ2" i="26"/>
  <c r="AG8" i="30" s="1"/>
  <c r="BE54" i="26"/>
  <c r="AL60" i="30" s="1"/>
  <c r="BE118" i="26"/>
  <c r="BD32" i="26"/>
  <c r="AK38" i="30" s="1"/>
  <c r="BD96" i="26"/>
  <c r="BC23" i="26"/>
  <c r="AJ29" i="30" s="1"/>
  <c r="BE31" i="26"/>
  <c r="AL37" i="30" s="1"/>
  <c r="BE95" i="26"/>
  <c r="BD9" i="26"/>
  <c r="AK15" i="30" s="1"/>
  <c r="BD73" i="26"/>
  <c r="BE48" i="26"/>
  <c r="AL54" i="30" s="1"/>
  <c r="BE112" i="26"/>
  <c r="BD26" i="26"/>
  <c r="AK32" i="30" s="1"/>
  <c r="BE33" i="26"/>
  <c r="AL39" i="30" s="1"/>
  <c r="BD105" i="26"/>
  <c r="BC53" i="26"/>
  <c r="AJ59" i="30" s="1"/>
  <c r="BC118" i="26"/>
  <c r="BE101" i="26"/>
  <c r="BD127" i="26"/>
  <c r="BC71" i="26"/>
  <c r="BC135" i="26"/>
  <c r="BE109" i="26"/>
  <c r="BD130" i="26"/>
  <c r="BC73" i="26"/>
  <c r="BC137" i="26"/>
  <c r="BB38" i="26"/>
  <c r="BE73" i="26"/>
  <c r="BB11" i="26"/>
  <c r="AI17" i="30" s="1"/>
  <c r="BB96" i="26"/>
  <c r="BA10" i="26"/>
  <c r="AH16" i="30" s="1"/>
  <c r="BA74" i="26"/>
  <c r="BA138" i="26"/>
  <c r="BC116" i="26"/>
  <c r="BB71" i="26"/>
  <c r="BB141" i="26"/>
  <c r="BA55" i="26"/>
  <c r="AH61" i="30" s="1"/>
  <c r="BA119" i="26"/>
  <c r="BC34" i="26"/>
  <c r="AJ40" i="30" s="1"/>
  <c r="BB45" i="26"/>
  <c r="BB122" i="26"/>
  <c r="BA36" i="26"/>
  <c r="AH42" i="30" s="1"/>
  <c r="BA100" i="26"/>
  <c r="BE74" i="26"/>
  <c r="BE138" i="26"/>
  <c r="BD52" i="26"/>
  <c r="AK58" i="30" s="1"/>
  <c r="BD116" i="26"/>
  <c r="BC43" i="26"/>
  <c r="AJ49" i="30" s="1"/>
  <c r="BE51" i="26"/>
  <c r="AL57" i="30" s="1"/>
  <c r="BE115" i="26"/>
  <c r="BD29" i="26"/>
  <c r="AK35" i="30" s="1"/>
  <c r="BE4" i="26"/>
  <c r="AL10" i="30" s="1"/>
  <c r="BE68" i="26"/>
  <c r="AL74" i="30" s="1"/>
  <c r="BE132" i="26"/>
  <c r="BD46" i="26"/>
  <c r="AK52" i="30" s="1"/>
  <c r="BE113" i="26"/>
  <c r="BD131" i="26"/>
  <c r="BC74" i="26"/>
  <c r="BC138" i="26"/>
  <c r="BD31" i="26"/>
  <c r="AK37" i="30" s="1"/>
  <c r="BC17" i="26"/>
  <c r="AJ23" i="30" s="1"/>
  <c r="BC91" i="26"/>
  <c r="BC5" i="26"/>
  <c r="AJ11" i="30" s="1"/>
  <c r="BD39" i="26"/>
  <c r="AK45" i="30" s="1"/>
  <c r="BC20" i="26"/>
  <c r="AJ26" i="30" s="1"/>
  <c r="BC93" i="26"/>
  <c r="BC7" i="26"/>
  <c r="AJ13" i="30" s="1"/>
  <c r="BB74" i="26"/>
  <c r="BC80" i="26"/>
  <c r="BB59" i="26"/>
  <c r="BB132" i="26"/>
  <c r="BA46" i="26"/>
  <c r="AH52" i="30" s="1"/>
  <c r="BA110" i="26"/>
  <c r="BD123" i="26"/>
  <c r="BB33" i="26"/>
  <c r="BB113" i="26"/>
  <c r="BA27" i="26"/>
  <c r="AH33" i="30" s="1"/>
  <c r="BA91" i="26"/>
  <c r="BE41" i="26"/>
  <c r="AL47" i="30" s="1"/>
  <c r="BB7" i="26"/>
  <c r="AI13" i="30" s="1"/>
  <c r="BB93" i="26"/>
  <c r="BA8" i="26"/>
  <c r="AH14" i="30" s="1"/>
  <c r="BA72" i="26"/>
  <c r="BA136" i="26"/>
  <c r="BC108" i="26"/>
  <c r="BE62" i="26"/>
  <c r="AL68" i="30" s="1"/>
  <c r="BE6" i="26"/>
  <c r="AL12" i="30" s="1"/>
  <c r="BE134" i="26"/>
  <c r="BD112" i="26"/>
  <c r="BE47" i="26"/>
  <c r="AL53" i="30" s="1"/>
  <c r="BD25" i="26"/>
  <c r="AK31" i="30" s="1"/>
  <c r="BE64" i="26"/>
  <c r="AL70" i="30" s="1"/>
  <c r="BD42" i="26"/>
  <c r="AK48" i="30" s="1"/>
  <c r="BD126" i="26"/>
  <c r="BC134" i="26"/>
  <c r="BD149" i="26"/>
  <c r="BC151" i="26"/>
  <c r="BD151" i="26"/>
  <c r="BC3" i="26"/>
  <c r="AJ9" i="30" s="1"/>
  <c r="BD118" i="26"/>
  <c r="BB112" i="26"/>
  <c r="BA90" i="26"/>
  <c r="BB5" i="26"/>
  <c r="BA7" i="26"/>
  <c r="AH13" i="30" s="1"/>
  <c r="BA135" i="26"/>
  <c r="BB67" i="26"/>
  <c r="BA52" i="26"/>
  <c r="AH58" i="30" s="1"/>
  <c r="BE90" i="26"/>
  <c r="BD68" i="26"/>
  <c r="AK74" i="30" s="1"/>
  <c r="BE3" i="26"/>
  <c r="AL9" i="30" s="1"/>
  <c r="BE131" i="26"/>
  <c r="BE20" i="26"/>
  <c r="AL26" i="30" s="1"/>
  <c r="BE148" i="26"/>
  <c r="BD27" i="26"/>
  <c r="AK33" i="30" s="1"/>
  <c r="BC90" i="26"/>
  <c r="BD90" i="26"/>
  <c r="BC107" i="26"/>
  <c r="BD93" i="26"/>
  <c r="BC109" i="26"/>
  <c r="BB90" i="26"/>
  <c r="BB80" i="26"/>
  <c r="BA62" i="26"/>
  <c r="AH68" i="30" s="1"/>
  <c r="BC68" i="26"/>
  <c r="AJ74" i="30" s="1"/>
  <c r="BB129" i="26"/>
  <c r="BA107" i="26"/>
  <c r="BB29" i="26"/>
  <c r="BA24" i="26"/>
  <c r="AH30" i="30" s="1"/>
  <c r="BA152" i="26"/>
  <c r="BE78" i="26"/>
  <c r="BE142" i="26"/>
  <c r="BD56" i="26"/>
  <c r="AK62" i="30" s="1"/>
  <c r="BD120" i="26"/>
  <c r="BC47" i="26"/>
  <c r="AJ53" i="30" s="1"/>
  <c r="BE55" i="26"/>
  <c r="AL61" i="30" s="1"/>
  <c r="BE119" i="26"/>
  <c r="BD33" i="26"/>
  <c r="AK39" i="30" s="1"/>
  <c r="BE8" i="26"/>
  <c r="AL14" i="30" s="1"/>
  <c r="BE72" i="26"/>
  <c r="BE136" i="26"/>
  <c r="BD50" i="26"/>
  <c r="AK56" i="30" s="1"/>
  <c r="BE129" i="26"/>
  <c r="BD137" i="26"/>
  <c r="BC78" i="26"/>
  <c r="BC142" i="26"/>
  <c r="BD47" i="26"/>
  <c r="AK53" i="30" s="1"/>
  <c r="BC22" i="26"/>
  <c r="AJ28" i="30" s="1"/>
  <c r="BC95" i="26"/>
  <c r="BC9" i="26"/>
  <c r="AJ15" i="30" s="1"/>
  <c r="BD55" i="26"/>
  <c r="AK61" i="30" s="1"/>
  <c r="BC25" i="26"/>
  <c r="AJ31" i="30" s="1"/>
  <c r="BC97" i="26"/>
  <c r="BC11" i="26"/>
  <c r="AJ17" i="30" s="1"/>
  <c r="BB62" i="26"/>
  <c r="BC24" i="26"/>
  <c r="AJ30" i="30" s="1"/>
  <c r="BB43" i="26"/>
  <c r="BB120" i="26"/>
  <c r="BA34" i="26"/>
  <c r="AH40" i="30" s="1"/>
  <c r="BA98" i="26"/>
  <c r="BD3" i="26"/>
  <c r="AK9" i="30" s="1"/>
  <c r="BB17" i="26"/>
  <c r="BB101" i="26"/>
  <c r="BA15" i="26"/>
  <c r="AH21" i="30" s="1"/>
  <c r="BA79" i="26"/>
  <c r="BA143" i="26"/>
  <c r="BC136" i="26"/>
  <c r="BB77" i="26"/>
  <c r="BB146" i="26"/>
  <c r="BE66" i="26"/>
  <c r="AL72" i="30" s="1"/>
  <c r="BE130" i="26"/>
  <c r="BD44" i="26"/>
  <c r="AK50" i="30" s="1"/>
  <c r="BD108" i="26"/>
  <c r="BE22" i="26"/>
  <c r="AL28" i="30" s="1"/>
  <c r="BE150" i="26"/>
  <c r="BD128" i="26"/>
  <c r="BE63" i="26"/>
  <c r="AL69" i="30" s="1"/>
  <c r="BD41" i="26"/>
  <c r="AK47" i="30" s="1"/>
  <c r="BE80" i="26"/>
  <c r="BD58" i="26"/>
  <c r="AK64" i="30" s="1"/>
  <c r="BD147" i="26"/>
  <c r="BC150" i="26"/>
  <c r="BC33" i="26"/>
  <c r="AJ39" i="30" s="1"/>
  <c r="BB4" i="26"/>
  <c r="AI10" i="30" s="1"/>
  <c r="BC36" i="26"/>
  <c r="AJ42" i="30" s="1"/>
  <c r="BB6" i="26"/>
  <c r="AI12" i="30" s="1"/>
  <c r="BC64" i="26"/>
  <c r="AJ70" i="30" s="1"/>
  <c r="BB128" i="26"/>
  <c r="BA106" i="26"/>
  <c r="BB28" i="26"/>
  <c r="BA23" i="26"/>
  <c r="AH29" i="30" s="1"/>
  <c r="BA151" i="26"/>
  <c r="BB88" i="26"/>
  <c r="BA68" i="26"/>
  <c r="AH74" i="30" s="1"/>
  <c r="BE106" i="26"/>
  <c r="BD84" i="26"/>
  <c r="BE19" i="26"/>
  <c r="AL25" i="30" s="1"/>
  <c r="BE147" i="26"/>
  <c r="BE36" i="26"/>
  <c r="AL42" i="30" s="1"/>
  <c r="BD14" i="26"/>
  <c r="AK20" i="30" s="1"/>
  <c r="BD87" i="26"/>
  <c r="BC106" i="26"/>
  <c r="BD111" i="26"/>
  <c r="BC123" i="26"/>
  <c r="BD114" i="26"/>
  <c r="BC125" i="26"/>
  <c r="BE137" i="26"/>
  <c r="BB100" i="26"/>
  <c r="BA78" i="26"/>
  <c r="BC132" i="26"/>
  <c r="BB145" i="26"/>
  <c r="BA123" i="26"/>
  <c r="BB51" i="26"/>
  <c r="BA40" i="26"/>
  <c r="AH46" i="30" s="1"/>
  <c r="AZ18" i="26"/>
  <c r="AG24" i="30" s="1"/>
  <c r="BE94" i="26"/>
  <c r="BD8" i="26"/>
  <c r="AK14" i="30" s="1"/>
  <c r="BD72" i="26"/>
  <c r="BD136" i="26"/>
  <c r="BE7" i="26"/>
  <c r="AL13" i="30" s="1"/>
  <c r="BE71" i="26"/>
  <c r="BE135" i="26"/>
  <c r="BD49" i="26"/>
  <c r="AK55" i="30" s="1"/>
  <c r="BE24" i="26"/>
  <c r="AL30" i="30" s="1"/>
  <c r="BE88" i="26"/>
  <c r="BE152" i="26"/>
  <c r="BD66" i="26"/>
  <c r="AK72" i="30" s="1"/>
  <c r="BD43" i="26"/>
  <c r="AK49" i="30" s="1"/>
  <c r="BC21" i="26"/>
  <c r="AJ27" i="30" s="1"/>
  <c r="BC94" i="26"/>
  <c r="BE5" i="26"/>
  <c r="AL11" i="30" s="1"/>
  <c r="BD95" i="26"/>
  <c r="BC44" i="26"/>
  <c r="AJ50" i="30" s="1"/>
  <c r="BC111" i="26"/>
  <c r="BE13" i="26"/>
  <c r="AL19" i="30" s="1"/>
  <c r="BD98" i="26"/>
  <c r="BC46" i="26"/>
  <c r="AJ52" i="30" s="1"/>
  <c r="BC113" i="26"/>
  <c r="BB14" i="26"/>
  <c r="BB78" i="26"/>
  <c r="BC96" i="26"/>
  <c r="BB64" i="26"/>
  <c r="BB136" i="26"/>
  <c r="BA50" i="26"/>
  <c r="AH56" i="30" s="1"/>
  <c r="BA114" i="26"/>
  <c r="BD145" i="26"/>
  <c r="BB39" i="26"/>
  <c r="BB117" i="26"/>
  <c r="BA31" i="26"/>
  <c r="AH37" i="30" s="1"/>
  <c r="BA95" i="26"/>
  <c r="BE105" i="26"/>
  <c r="BB13" i="26"/>
  <c r="BB98" i="26"/>
  <c r="BE18" i="26"/>
  <c r="AL24" i="30" s="1"/>
  <c r="BE82" i="26"/>
  <c r="BE146" i="26"/>
  <c r="BD60" i="26"/>
  <c r="AK66" i="30" s="1"/>
  <c r="BD124" i="26"/>
  <c r="BC51" i="26"/>
  <c r="AJ57" i="30" s="1"/>
  <c r="BE59" i="26"/>
  <c r="AL65" i="30" s="1"/>
  <c r="BE123" i="26"/>
  <c r="BE70" i="26"/>
  <c r="AL76" i="30" s="1"/>
  <c r="BC39" i="26"/>
  <c r="AJ45" i="30" s="1"/>
  <c r="BD89" i="26"/>
  <c r="BE97" i="26"/>
  <c r="BD15" i="26"/>
  <c r="AK21" i="30" s="1"/>
  <c r="BD23" i="26"/>
  <c r="AK29" i="30" s="1"/>
  <c r="BB54" i="26"/>
  <c r="BA26" i="26"/>
  <c r="AH32" i="30" s="1"/>
  <c r="BB92" i="26"/>
  <c r="BC104" i="26"/>
  <c r="BE26" i="26"/>
  <c r="AL32" i="30" s="1"/>
  <c r="BD132" i="26"/>
  <c r="BD45" i="26"/>
  <c r="AK51" i="30" s="1"/>
  <c r="BD62" i="26"/>
  <c r="AK68" i="30" s="1"/>
  <c r="BC4" i="26"/>
  <c r="AJ10" i="30" s="1"/>
  <c r="BB8" i="26"/>
  <c r="AI14" i="30" s="1"/>
  <c r="BB26" i="26"/>
  <c r="BB148" i="26"/>
  <c r="BB55" i="26"/>
  <c r="BD107" i="26"/>
  <c r="BA88" i="26"/>
  <c r="BE110" i="26"/>
  <c r="BD88" i="26"/>
  <c r="BE23" i="26"/>
  <c r="AL29" i="30" s="1"/>
  <c r="BE151" i="26"/>
  <c r="BE40" i="26"/>
  <c r="AL46" i="30" s="1"/>
  <c r="BD18" i="26"/>
  <c r="AK24" i="30" s="1"/>
  <c r="BD94" i="26"/>
  <c r="BC110" i="26"/>
  <c r="BD117" i="26"/>
  <c r="BC127" i="26"/>
  <c r="BD119" i="26"/>
  <c r="BC129" i="26"/>
  <c r="BB94" i="26"/>
  <c r="BB85" i="26"/>
  <c r="BA66" i="26"/>
  <c r="AH72" i="30" s="1"/>
  <c r="BC84" i="26"/>
  <c r="BB133" i="26"/>
  <c r="BA111" i="26"/>
  <c r="BB35" i="26"/>
  <c r="BE34" i="26"/>
  <c r="AL40" i="30" s="1"/>
  <c r="BD12" i="26"/>
  <c r="AK18" i="30" s="1"/>
  <c r="BD140" i="26"/>
  <c r="BE27" i="26"/>
  <c r="AL33" i="30" s="1"/>
  <c r="BE107" i="26"/>
  <c r="BD37" i="26"/>
  <c r="AK43" i="30" s="1"/>
  <c r="BE12" i="26"/>
  <c r="AL18" i="30" s="1"/>
  <c r="BD22" i="26"/>
  <c r="AK28" i="30" s="1"/>
  <c r="BC114" i="26"/>
  <c r="BC131" i="26"/>
  <c r="BC133" i="26"/>
  <c r="BB91" i="26"/>
  <c r="BC100" i="26"/>
  <c r="BA115" i="26"/>
  <c r="BA16" i="26"/>
  <c r="AH22" i="30" s="1"/>
  <c r="BA132" i="26"/>
  <c r="BB68" i="26"/>
  <c r="AZ12" i="26"/>
  <c r="AG18" i="30" s="1"/>
  <c r="AZ83" i="26"/>
  <c r="AZ147" i="26"/>
  <c r="AY61" i="26"/>
  <c r="AF67" i="30" s="1"/>
  <c r="AY125" i="26"/>
  <c r="BA45" i="26"/>
  <c r="AH51" i="30" s="1"/>
  <c r="AZ49" i="26"/>
  <c r="AG55" i="30" s="1"/>
  <c r="AZ113" i="26"/>
  <c r="AY27" i="26"/>
  <c r="AF33" i="30" s="1"/>
  <c r="AY91" i="26"/>
  <c r="BB119" i="26"/>
  <c r="AZ27" i="26"/>
  <c r="AG33" i="30" s="1"/>
  <c r="AZ94" i="26"/>
  <c r="AY8" i="26"/>
  <c r="AF14" i="30" s="1"/>
  <c r="AY116" i="26"/>
  <c r="AX125" i="26"/>
  <c r="AX61" i="26"/>
  <c r="AE67" i="30" s="1"/>
  <c r="AY147" i="26"/>
  <c r="AY42" i="26"/>
  <c r="AF48" i="30" s="1"/>
  <c r="BB111" i="26"/>
  <c r="AY140" i="26"/>
  <c r="AX128" i="26"/>
  <c r="AX64" i="26"/>
  <c r="AE70" i="30" s="1"/>
  <c r="AY150" i="26"/>
  <c r="AY48" i="26"/>
  <c r="AF54" i="30" s="1"/>
  <c r="BA9" i="26"/>
  <c r="AH15" i="30" s="1"/>
  <c r="AX10" i="26"/>
  <c r="AE16" i="30" s="1"/>
  <c r="AX151" i="26"/>
  <c r="AX87" i="26"/>
  <c r="AX23" i="26"/>
  <c r="AE29" i="30" s="1"/>
  <c r="AY94" i="26"/>
  <c r="AZ68" i="26"/>
  <c r="AG74" i="30" s="1"/>
  <c r="BE124" i="26"/>
  <c r="BC66" i="26"/>
  <c r="AJ72" i="30" s="1"/>
  <c r="BC83" i="26"/>
  <c r="BC85" i="26"/>
  <c r="BB27" i="26"/>
  <c r="BA150" i="26"/>
  <c r="BA131" i="26"/>
  <c r="BA28" i="26"/>
  <c r="AH34" i="30" s="1"/>
  <c r="BA140" i="26"/>
  <c r="BA5" i="26"/>
  <c r="AH11" i="30" s="1"/>
  <c r="AZ39" i="26"/>
  <c r="AG45" i="30" s="1"/>
  <c r="AZ103" i="26"/>
  <c r="AY17" i="26"/>
  <c r="AF23" i="30" s="1"/>
  <c r="AY81" i="26"/>
  <c r="BC140" i="26"/>
  <c r="BA125" i="26"/>
  <c r="AZ69" i="26"/>
  <c r="AG75" i="30" s="1"/>
  <c r="AZ133" i="26"/>
  <c r="AY47" i="26"/>
  <c r="AF53" i="30" s="1"/>
  <c r="AY111" i="26"/>
  <c r="BA49" i="26"/>
  <c r="AH55" i="30" s="1"/>
  <c r="AZ50" i="26"/>
  <c r="AG56" i="30" s="1"/>
  <c r="AZ114" i="26"/>
  <c r="AX106" i="26"/>
  <c r="AZ128" i="26"/>
  <c r="AX105" i="26"/>
  <c r="AX41" i="26"/>
  <c r="AE47" i="30" s="1"/>
  <c r="AY126" i="26"/>
  <c r="AZ140" i="26"/>
  <c r="AX122" i="26"/>
  <c r="AY28" i="26"/>
  <c r="AF34" i="30" s="1"/>
  <c r="AX108" i="26"/>
  <c r="AX44" i="26"/>
  <c r="AE50" i="30" s="1"/>
  <c r="AY130" i="26"/>
  <c r="AZ152" i="26"/>
  <c r="AX138" i="26"/>
  <c r="AY84" i="26"/>
  <c r="AX147" i="26"/>
  <c r="AX83" i="26"/>
  <c r="AX19" i="26"/>
  <c r="AE25" i="30" s="1"/>
  <c r="AY86" i="26"/>
  <c r="AZ52" i="26"/>
  <c r="AG58" i="30" s="1"/>
  <c r="BD54" i="26"/>
  <c r="AK60" i="30" s="1"/>
  <c r="BC146" i="26"/>
  <c r="BC13" i="26"/>
  <c r="AJ19" i="30" s="1"/>
  <c r="BC15" i="26"/>
  <c r="AJ21" i="30" s="1"/>
  <c r="BB124" i="26"/>
  <c r="BB23" i="26"/>
  <c r="BA147" i="26"/>
  <c r="BA32" i="26"/>
  <c r="AH38" i="30" s="1"/>
  <c r="BA144" i="26"/>
  <c r="BB107" i="26"/>
  <c r="AZ23" i="26"/>
  <c r="AG29" i="30" s="1"/>
  <c r="AZ91" i="26"/>
  <c r="AY5" i="26"/>
  <c r="AF11" i="30" s="1"/>
  <c r="AY69" i="26"/>
  <c r="AF75" i="30" s="1"/>
  <c r="BE121" i="26"/>
  <c r="BA77" i="26"/>
  <c r="AZ57" i="26"/>
  <c r="AG63" i="30" s="1"/>
  <c r="AZ121" i="26"/>
  <c r="AY35" i="26"/>
  <c r="AF41" i="30" s="1"/>
  <c r="AY99" i="26"/>
  <c r="BB151" i="26"/>
  <c r="AZ37" i="26"/>
  <c r="AG43" i="30" s="1"/>
  <c r="AZ102" i="26"/>
  <c r="AX150" i="26"/>
  <c r="AY68" i="26"/>
  <c r="AF74" i="30" s="1"/>
  <c r="AX117" i="26"/>
  <c r="AX53" i="26"/>
  <c r="AE59" i="30" s="1"/>
  <c r="AY139" i="26"/>
  <c r="AY26" i="26"/>
  <c r="AF32" i="30" s="1"/>
  <c r="BD113" i="26"/>
  <c r="AY100" i="26"/>
  <c r="AX120" i="26"/>
  <c r="AX56" i="26"/>
  <c r="AE62" i="30" s="1"/>
  <c r="AY142" i="26"/>
  <c r="AY32" i="26"/>
  <c r="AF38" i="30" s="1"/>
  <c r="BB9" i="26"/>
  <c r="AI15" i="30" s="1"/>
  <c r="AY136" i="26"/>
  <c r="AY2" i="26"/>
  <c r="AF8" i="30" s="1"/>
  <c r="AX95" i="26"/>
  <c r="BE86" i="26"/>
  <c r="BC55" i="26"/>
  <c r="AJ61" i="30" s="1"/>
  <c r="BE16" i="26"/>
  <c r="AL22" i="30" s="1"/>
  <c r="BD11" i="26"/>
  <c r="AK17" i="30" s="1"/>
  <c r="BD79" i="26"/>
  <c r="BD86" i="26"/>
  <c r="BB70" i="26"/>
  <c r="AI76" i="30" s="1"/>
  <c r="BA42" i="26"/>
  <c r="AH48" i="30" s="1"/>
  <c r="BB109" i="26"/>
  <c r="BC12" i="26"/>
  <c r="AJ18" i="30" s="1"/>
  <c r="BE42" i="26"/>
  <c r="AL48" i="30" s="1"/>
  <c r="BD148" i="26"/>
  <c r="BD61" i="26"/>
  <c r="AK67" i="30" s="1"/>
  <c r="BD78" i="26"/>
  <c r="BE53" i="26"/>
  <c r="AL59" i="30" s="1"/>
  <c r="BE61" i="26"/>
  <c r="AL67" i="30" s="1"/>
  <c r="BB42" i="26"/>
  <c r="BA14" i="26"/>
  <c r="AH20" i="30" s="1"/>
  <c r="BB76" i="26"/>
  <c r="BC56" i="26"/>
  <c r="AJ62" i="30" s="1"/>
  <c r="BA104" i="26"/>
  <c r="BE126" i="26"/>
  <c r="BD104" i="26"/>
  <c r="BE39" i="26"/>
  <c r="AL45" i="30" s="1"/>
  <c r="BD17" i="26"/>
  <c r="AK23" i="30" s="1"/>
  <c r="BE56" i="26"/>
  <c r="AL62" i="30" s="1"/>
  <c r="BD34" i="26"/>
  <c r="AK40" i="30" s="1"/>
  <c r="BD115" i="26"/>
  <c r="BC126" i="26"/>
  <c r="BD138" i="26"/>
  <c r="BC143" i="26"/>
  <c r="BD141" i="26"/>
  <c r="BC145" i="26"/>
  <c r="BD51" i="26"/>
  <c r="AK57" i="30" s="1"/>
  <c r="BB104" i="26"/>
  <c r="BA82" i="26"/>
  <c r="BC148" i="26"/>
  <c r="BB149" i="26"/>
  <c r="BA127" i="26"/>
  <c r="BB56" i="26"/>
  <c r="BE50" i="26"/>
  <c r="AL56" i="30" s="1"/>
  <c r="BD28" i="26"/>
  <c r="AK34" i="30" s="1"/>
  <c r="BC19" i="26"/>
  <c r="AJ25" i="30" s="1"/>
  <c r="BE43" i="26"/>
  <c r="AL49" i="30" s="1"/>
  <c r="BE139" i="26"/>
  <c r="BD53" i="26"/>
  <c r="AK59" i="30" s="1"/>
  <c r="BE28" i="26"/>
  <c r="AL34" i="30" s="1"/>
  <c r="BE17" i="26"/>
  <c r="AL23" i="30" s="1"/>
  <c r="BE85" i="26"/>
  <c r="BE93" i="26"/>
  <c r="BB34" i="26"/>
  <c r="BA6" i="26"/>
  <c r="AH12" i="30" s="1"/>
  <c r="BB65" i="26"/>
  <c r="BD150" i="26"/>
  <c r="BA48" i="26"/>
  <c r="AH54" i="30" s="1"/>
  <c r="AZ6" i="26"/>
  <c r="AG12" i="30" s="1"/>
  <c r="BB139" i="26"/>
  <c r="AZ33" i="26"/>
  <c r="AG39" i="30" s="1"/>
  <c r="AZ99" i="26"/>
  <c r="AY13" i="26"/>
  <c r="AF19" i="30" s="1"/>
  <c r="AY77" i="26"/>
  <c r="BD48" i="26"/>
  <c r="AK54" i="30" s="1"/>
  <c r="BE128" i="26"/>
  <c r="BC87" i="26"/>
  <c r="BB32" i="26"/>
  <c r="BA71" i="26"/>
  <c r="BD4" i="26"/>
  <c r="AK10" i="30" s="1"/>
  <c r="BE84" i="26"/>
  <c r="BC38" i="26"/>
  <c r="AJ44" i="30" s="1"/>
  <c r="BC144" i="26"/>
  <c r="BA43" i="26"/>
  <c r="AH49" i="30" s="1"/>
  <c r="BE14" i="26"/>
  <c r="AL20" i="30" s="1"/>
  <c r="BD152" i="26"/>
  <c r="BD65" i="26"/>
  <c r="AK71" i="30" s="1"/>
  <c r="BD82" i="26"/>
  <c r="BE69" i="26"/>
  <c r="AL75" i="30" s="1"/>
  <c r="BE77" i="26"/>
  <c r="BB30" i="26"/>
  <c r="BB152" i="26"/>
  <c r="BB60" i="26"/>
  <c r="BD129" i="26"/>
  <c r="BE98" i="26"/>
  <c r="BC35" i="26"/>
  <c r="AJ41" i="30" s="1"/>
  <c r="BD5" i="26"/>
  <c r="AK11" i="30" s="1"/>
  <c r="BE44" i="26"/>
  <c r="AL50" i="30" s="1"/>
  <c r="BD122" i="26"/>
  <c r="BE9" i="26"/>
  <c r="AL15" i="30" s="1"/>
  <c r="BB137" i="26"/>
  <c r="BA80" i="26"/>
  <c r="BA53" i="26"/>
  <c r="AH59" i="30" s="1"/>
  <c r="AZ115" i="26"/>
  <c r="AY93" i="26"/>
  <c r="BB131" i="26"/>
  <c r="AZ65" i="26"/>
  <c r="AG71" i="30" s="1"/>
  <c r="AZ145" i="26"/>
  <c r="AY75" i="26"/>
  <c r="BA33" i="26"/>
  <c r="AH39" i="30" s="1"/>
  <c r="AZ62" i="26"/>
  <c r="AG68" i="30" s="1"/>
  <c r="AZ142" i="26"/>
  <c r="AY20" i="26"/>
  <c r="AF26" i="30" s="1"/>
  <c r="AX93" i="26"/>
  <c r="AX13" i="26"/>
  <c r="AE19" i="30" s="1"/>
  <c r="AY6" i="26"/>
  <c r="AF12" i="30" s="1"/>
  <c r="AX86" i="26"/>
  <c r="AX152" i="26"/>
  <c r="AX48" i="26"/>
  <c r="AE54" i="30" s="1"/>
  <c r="AY112" i="26"/>
  <c r="AZ40" i="26"/>
  <c r="AG46" i="30" s="1"/>
  <c r="AY108" i="26"/>
  <c r="AX119" i="26"/>
  <c r="AX39" i="26"/>
  <c r="AE45" i="30" s="1"/>
  <c r="AY62" i="26"/>
  <c r="AF68" i="30" s="1"/>
  <c r="BC124" i="26"/>
  <c r="BD121" i="26"/>
  <c r="BC147" i="26"/>
  <c r="BB50" i="26"/>
  <c r="BA86" i="26"/>
  <c r="BC88" i="26"/>
  <c r="BA92" i="26"/>
  <c r="BB89" i="26"/>
  <c r="AZ55" i="26"/>
  <c r="AG61" i="30" s="1"/>
  <c r="AZ135" i="26"/>
  <c r="AY65" i="26"/>
  <c r="AF71" i="30" s="1"/>
  <c r="BB79" i="26"/>
  <c r="AZ36" i="26"/>
  <c r="AG42" i="30" s="1"/>
  <c r="AZ117" i="26"/>
  <c r="AY63" i="26"/>
  <c r="AF69" i="30" s="1"/>
  <c r="BB63" i="26"/>
  <c r="AZ32" i="26"/>
  <c r="AG38" i="30" s="1"/>
  <c r="AZ130" i="26"/>
  <c r="AX6" i="26"/>
  <c r="AE12" i="30" s="1"/>
  <c r="AX121" i="26"/>
  <c r="AX25" i="26"/>
  <c r="AE31" i="30" s="1"/>
  <c r="AY66" i="26"/>
  <c r="AF72" i="30" s="1"/>
  <c r="BB31" i="26"/>
  <c r="BA105" i="26"/>
  <c r="AX76" i="26"/>
  <c r="AY146" i="26"/>
  <c r="AZ88" i="26"/>
  <c r="AX42" i="26"/>
  <c r="AE48" i="30" s="1"/>
  <c r="AX140" i="26"/>
  <c r="AX67" i="26"/>
  <c r="AE73" i="30" s="1"/>
  <c r="AY137" i="26"/>
  <c r="AZ116" i="26"/>
  <c r="BE145" i="26"/>
  <c r="BC28" i="26"/>
  <c r="AJ34" i="30" s="1"/>
  <c r="BC101" i="26"/>
  <c r="BA38" i="26"/>
  <c r="AH44" i="30" s="1"/>
  <c r="BA19" i="26"/>
  <c r="AH25" i="30" s="1"/>
  <c r="BB150" i="26"/>
  <c r="AZ14" i="26"/>
  <c r="AG20" i="30" s="1"/>
  <c r="BA85" i="26"/>
  <c r="AZ75" i="26"/>
  <c r="AY21" i="26"/>
  <c r="AF27" i="30" s="1"/>
  <c r="AY101" i="26"/>
  <c r="BA13" i="26"/>
  <c r="AH19" i="30" s="1"/>
  <c r="AZ73" i="26"/>
  <c r="AY3" i="26"/>
  <c r="AF9" i="30" s="1"/>
  <c r="AY83" i="26"/>
  <c r="BA65" i="26"/>
  <c r="AH71" i="30" s="1"/>
  <c r="AZ70" i="26"/>
  <c r="AG76" i="30" s="1"/>
  <c r="AZ150" i="26"/>
  <c r="AZ80" i="26"/>
  <c r="AX85" i="26"/>
  <c r="AX5" i="26"/>
  <c r="AE11" i="30" s="1"/>
  <c r="AZ124" i="26"/>
  <c r="AX62" i="26"/>
  <c r="AE68" i="30" s="1"/>
  <c r="AX136" i="26"/>
  <c r="AX40" i="26"/>
  <c r="AE46" i="30" s="1"/>
  <c r="AY96" i="26"/>
  <c r="BA137" i="26"/>
  <c r="AY60" i="26"/>
  <c r="AF66" i="30" s="1"/>
  <c r="AX127" i="26"/>
  <c r="AX47" i="26"/>
  <c r="AE53" i="30" s="1"/>
  <c r="AY133" i="26"/>
  <c r="AY14" i="26"/>
  <c r="AF20" i="30" s="1"/>
  <c r="BE92" i="26"/>
  <c r="BC26" i="26"/>
  <c r="AJ32" i="30" s="1"/>
  <c r="BC49" i="26"/>
  <c r="AJ55" i="30" s="1"/>
  <c r="BC52" i="26"/>
  <c r="AJ58" i="30" s="1"/>
  <c r="BC112" i="26"/>
  <c r="BA118" i="26"/>
  <c r="BA35" i="26"/>
  <c r="AH41" i="30" s="1"/>
  <c r="BB102" i="26"/>
  <c r="BA108" i="26"/>
  <c r="BD91" i="26"/>
  <c r="BA101" i="26"/>
  <c r="AZ63" i="26"/>
  <c r="AG69" i="30" s="1"/>
  <c r="AZ127" i="26"/>
  <c r="AY41" i="26"/>
  <c r="AF47" i="30" s="1"/>
  <c r="AY105" i="26"/>
  <c r="BB115" i="26"/>
  <c r="AZ25" i="26"/>
  <c r="AG31" i="30" s="1"/>
  <c r="AZ93" i="26"/>
  <c r="AY7" i="26"/>
  <c r="AF13" i="30" s="1"/>
  <c r="AY71" i="26"/>
  <c r="BB20" i="26"/>
  <c r="BA145" i="26"/>
  <c r="AZ74" i="26"/>
  <c r="AZ138" i="26"/>
  <c r="AX34" i="26"/>
  <c r="AE40" i="30" s="1"/>
  <c r="AX145" i="26"/>
  <c r="AX81" i="26"/>
  <c r="AX17" i="26"/>
  <c r="AE23" i="30" s="1"/>
  <c r="AY82" i="26"/>
  <c r="AZ44" i="26"/>
  <c r="AG50" i="30" s="1"/>
  <c r="AX50" i="26"/>
  <c r="AE56" i="30" s="1"/>
  <c r="BE2" i="26"/>
  <c r="AL8" i="30" s="1"/>
  <c r="AX84" i="26"/>
  <c r="AX20" i="26"/>
  <c r="AE26" i="30" s="1"/>
  <c r="AY88" i="26"/>
  <c r="AZ56" i="26"/>
  <c r="AG62" i="30" s="1"/>
  <c r="AX66" i="26"/>
  <c r="AE72" i="30" s="1"/>
  <c r="AZ29" i="26"/>
  <c r="AG35" i="30" s="1"/>
  <c r="AX123" i="26"/>
  <c r="AX59" i="26"/>
  <c r="AE65" i="30" s="1"/>
  <c r="AY145" i="26"/>
  <c r="AY38" i="26"/>
  <c r="AF44" i="30" s="1"/>
  <c r="BB73" i="26"/>
  <c r="BC70" i="26"/>
  <c r="AJ76" i="30" s="1"/>
  <c r="BC89" i="26"/>
  <c r="BB138" i="26"/>
  <c r="BE67" i="26"/>
  <c r="AL73" i="30" s="1"/>
  <c r="BC16" i="26"/>
  <c r="AJ22" i="30" s="1"/>
  <c r="BD24" i="26"/>
  <c r="AK30" i="30" s="1"/>
  <c r="BC63" i="26"/>
  <c r="AJ69" i="30" s="1"/>
  <c r="BC8" i="26"/>
  <c r="AJ14" i="30" s="1"/>
  <c r="BD64" i="26"/>
  <c r="AK70" i="30" s="1"/>
  <c r="BE144" i="26"/>
  <c r="BC103" i="26"/>
  <c r="BB53" i="26"/>
  <c r="BA87" i="26"/>
  <c r="BD20" i="26"/>
  <c r="AK26" i="30" s="1"/>
  <c r="BE100" i="26"/>
  <c r="BC59" i="26"/>
  <c r="AJ65" i="30" s="1"/>
  <c r="BB16" i="26"/>
  <c r="BA59" i="26"/>
  <c r="AH65" i="30" s="1"/>
  <c r="BE30" i="26"/>
  <c r="AL36" i="30" s="1"/>
  <c r="BC31" i="26"/>
  <c r="AJ37" i="30" s="1"/>
  <c r="BD81" i="26"/>
  <c r="BE65" i="26"/>
  <c r="AL71" i="30" s="1"/>
  <c r="BE133" i="26"/>
  <c r="BE141" i="26"/>
  <c r="BB46" i="26"/>
  <c r="BA18" i="26"/>
  <c r="AH24" i="30" s="1"/>
  <c r="BB81" i="26"/>
  <c r="BC72" i="26"/>
  <c r="BE114" i="26"/>
  <c r="BE11" i="26"/>
  <c r="AL17" i="30" s="1"/>
  <c r="BD21" i="26"/>
  <c r="AK27" i="30" s="1"/>
  <c r="BE108" i="26"/>
  <c r="BC67" i="26"/>
  <c r="AJ73" i="30" s="1"/>
  <c r="BB3" i="26"/>
  <c r="AI9" i="30" s="1"/>
  <c r="BA51" i="26"/>
  <c r="AH57" i="30" s="1"/>
  <c r="BA112" i="26"/>
  <c r="BA117" i="26"/>
  <c r="AZ131" i="26"/>
  <c r="AY109" i="26"/>
  <c r="BA109" i="26"/>
  <c r="AZ81" i="26"/>
  <c r="AY11" i="26"/>
  <c r="AF17" i="30" s="1"/>
  <c r="AY107" i="26"/>
  <c r="BA97" i="26"/>
  <c r="AZ78" i="26"/>
  <c r="AX118" i="26"/>
  <c r="BB127" i="26"/>
  <c r="AX77" i="26"/>
  <c r="AY131" i="26"/>
  <c r="AZ92" i="26"/>
  <c r="AX38" i="26"/>
  <c r="AE44" i="30" s="1"/>
  <c r="AX112" i="26"/>
  <c r="AX32" i="26"/>
  <c r="AE38" i="30" s="1"/>
  <c r="AY80" i="26"/>
  <c r="AX146" i="26"/>
  <c r="BA41" i="26"/>
  <c r="AH47" i="30" s="1"/>
  <c r="AX103" i="26"/>
  <c r="AX7" i="26"/>
  <c r="AE13" i="30" s="1"/>
  <c r="AY30" i="26"/>
  <c r="AF36" i="30" s="1"/>
  <c r="BE60" i="26"/>
  <c r="AL66" i="30" s="1"/>
  <c r="BC130" i="26"/>
  <c r="BD7" i="26"/>
  <c r="AK13" i="30" s="1"/>
  <c r="BD97" i="26"/>
  <c r="BB87" i="26"/>
  <c r="BB61" i="26"/>
  <c r="BA116" i="26"/>
  <c r="BA69" i="26"/>
  <c r="AH75" i="30" s="1"/>
  <c r="AZ71" i="26"/>
  <c r="AZ151" i="26"/>
  <c r="AY97" i="26"/>
  <c r="BB147" i="26"/>
  <c r="AZ53" i="26"/>
  <c r="AG59" i="30" s="1"/>
  <c r="AZ149" i="26"/>
  <c r="AY79" i="26"/>
  <c r="BB135" i="26"/>
  <c r="AZ66" i="26"/>
  <c r="AG72" i="30" s="1"/>
  <c r="AZ146" i="26"/>
  <c r="AY92" i="26"/>
  <c r="AX89" i="26"/>
  <c r="AX9" i="26"/>
  <c r="AE15" i="30" s="1"/>
  <c r="AY34" i="26"/>
  <c r="AF40" i="30" s="1"/>
  <c r="AX74" i="26"/>
  <c r="AX144" i="26"/>
  <c r="AX60" i="26"/>
  <c r="AE66" i="30" s="1"/>
  <c r="AY104" i="26"/>
  <c r="AZ19" i="26"/>
  <c r="AG25" i="30" s="1"/>
  <c r="AY148" i="26"/>
  <c r="AX131" i="26"/>
  <c r="AX51" i="26"/>
  <c r="AE57" i="30" s="1"/>
  <c r="AY118" i="26"/>
  <c r="BA57" i="26"/>
  <c r="AH63" i="30" s="1"/>
  <c r="BD142" i="26"/>
  <c r="BC99" i="26"/>
  <c r="BB66" i="26"/>
  <c r="BA102" i="26"/>
  <c r="BA83" i="26"/>
  <c r="BA64" i="26"/>
  <c r="AH70" i="30" s="1"/>
  <c r="AZ38" i="26"/>
  <c r="AG44" i="30" s="1"/>
  <c r="BA149" i="26"/>
  <c r="AZ107" i="26"/>
  <c r="AY37" i="26"/>
  <c r="AF43" i="30" s="1"/>
  <c r="AY117" i="26"/>
  <c r="BA141" i="26"/>
  <c r="AZ89" i="26"/>
  <c r="AY19" i="26"/>
  <c r="AF25" i="30" s="1"/>
  <c r="AY115" i="26"/>
  <c r="BA129" i="26"/>
  <c r="AZ86" i="26"/>
  <c r="AX94" i="26"/>
  <c r="AX149" i="26"/>
  <c r="AX69" i="26"/>
  <c r="AE75" i="30" s="1"/>
  <c r="AY120" i="26"/>
  <c r="AZ60" i="26"/>
  <c r="AG66" i="30" s="1"/>
  <c r="AX14" i="26"/>
  <c r="AE20" i="30" s="1"/>
  <c r="AX104" i="26"/>
  <c r="AX24" i="26"/>
  <c r="AE30" i="30" s="1"/>
  <c r="AY64" i="26"/>
  <c r="AF70" i="30" s="1"/>
  <c r="AX126" i="26"/>
  <c r="AZ64" i="26"/>
  <c r="AG70" i="30" s="1"/>
  <c r="AX111" i="26"/>
  <c r="AX31" i="26"/>
  <c r="AE37" i="30" s="1"/>
  <c r="AY110" i="26"/>
  <c r="AZ100" i="26"/>
  <c r="BD6" i="26"/>
  <c r="AK12" i="30" s="1"/>
  <c r="BC98" i="26"/>
  <c r="BC115" i="26"/>
  <c r="BC117" i="26"/>
  <c r="BB69" i="26"/>
  <c r="BC29" i="26"/>
  <c r="AJ35" i="30" s="1"/>
  <c r="BA99" i="26"/>
  <c r="BA12" i="26"/>
  <c r="AH18" i="30" s="1"/>
  <c r="BA128" i="26"/>
  <c r="BB47" i="26"/>
  <c r="AZ7" i="26"/>
  <c r="AG13" i="30" s="1"/>
  <c r="AZ79" i="26"/>
  <c r="AZ143" i="26"/>
  <c r="AY57" i="26"/>
  <c r="AF63" i="30" s="1"/>
  <c r="AY121" i="26"/>
  <c r="BA29" i="26"/>
  <c r="AH35" i="30" s="1"/>
  <c r="AZ45" i="26"/>
  <c r="AG51" i="30" s="1"/>
  <c r="AZ109" i="26"/>
  <c r="AY23" i="26"/>
  <c r="AF29" i="30" s="1"/>
  <c r="AY87" i="26"/>
  <c r="BB103" i="26"/>
  <c r="AZ21" i="26"/>
  <c r="AG27" i="30" s="1"/>
  <c r="AZ90" i="26"/>
  <c r="AY4" i="26"/>
  <c r="AF10" i="30" s="1"/>
  <c r="AY132" i="26"/>
  <c r="AX129" i="26"/>
  <c r="AX65" i="26"/>
  <c r="AE71" i="30" s="1"/>
  <c r="AY151" i="26"/>
  <c r="AY50" i="26"/>
  <c r="AF56" i="30" s="1"/>
  <c r="BA25" i="26"/>
  <c r="AH31" i="30" s="1"/>
  <c r="AY152" i="26"/>
  <c r="AX132" i="26"/>
  <c r="AX68" i="26"/>
  <c r="AE74" i="30" s="1"/>
  <c r="AX4" i="26"/>
  <c r="AE10" i="30" s="1"/>
  <c r="AY56" i="26"/>
  <c r="AF62" i="30" s="1"/>
  <c r="BA73" i="26"/>
  <c r="AX22" i="26"/>
  <c r="AE28" i="30" s="1"/>
  <c r="BB2" i="26"/>
  <c r="AI8" i="30" s="1"/>
  <c r="AX107" i="26"/>
  <c r="AX43" i="26"/>
  <c r="AE49" i="30" s="1"/>
  <c r="AY128" i="26"/>
  <c r="AZ148" i="26"/>
  <c r="BE111" i="26"/>
  <c r="BE25" i="26"/>
  <c r="AL31" i="30" s="1"/>
  <c r="BC41" i="26"/>
  <c r="AJ47" i="30" s="1"/>
  <c r="BA126" i="26"/>
  <c r="BB110" i="26"/>
  <c r="BE87" i="26"/>
  <c r="BE104" i="26"/>
  <c r="BC42" i="26"/>
  <c r="AJ48" i="30" s="1"/>
  <c r="BC65" i="26"/>
  <c r="AJ71" i="30" s="1"/>
  <c r="BA130" i="26"/>
  <c r="BA47" i="26"/>
  <c r="AH53" i="30" s="1"/>
  <c r="BE127" i="26"/>
  <c r="BA4" i="26"/>
  <c r="AH10" i="30" s="1"/>
  <c r="BA142" i="26"/>
  <c r="BE120" i="26"/>
  <c r="BB21" i="26"/>
  <c r="BB130" i="26"/>
  <c r="BE91" i="26"/>
  <c r="BC48" i="26"/>
  <c r="AJ54" i="30" s="1"/>
  <c r="BA134" i="26"/>
  <c r="BC40" i="26"/>
  <c r="AJ46" i="30" s="1"/>
  <c r="AY45" i="26"/>
  <c r="AF51" i="30" s="1"/>
  <c r="AZ31" i="26"/>
  <c r="AG37" i="30" s="1"/>
  <c r="AY59" i="26"/>
  <c r="AF65" i="30" s="1"/>
  <c r="AZ46" i="26"/>
  <c r="AG52" i="30" s="1"/>
  <c r="AX18" i="26"/>
  <c r="AE24" i="30" s="1"/>
  <c r="AX29" i="26"/>
  <c r="AE35" i="30" s="1"/>
  <c r="AX130" i="26"/>
  <c r="AX80" i="26"/>
  <c r="AZ104" i="26"/>
  <c r="AX135" i="26"/>
  <c r="AY123" i="26"/>
  <c r="BE81" i="26"/>
  <c r="BC149" i="26"/>
  <c r="BA67" i="26"/>
  <c r="AH73" i="30" s="1"/>
  <c r="BC14" i="26"/>
  <c r="AJ20" i="30" s="1"/>
  <c r="AZ119" i="26"/>
  <c r="AY129" i="26"/>
  <c r="AZ101" i="26"/>
  <c r="BC92" i="26"/>
  <c r="AZ98" i="26"/>
  <c r="AX137" i="26"/>
  <c r="AY98" i="26"/>
  <c r="AY122" i="26"/>
  <c r="AX12" i="26"/>
  <c r="AE18" i="30" s="1"/>
  <c r="AX90" i="26"/>
  <c r="AX99" i="26"/>
  <c r="AY22" i="26"/>
  <c r="AF28" i="30" s="1"/>
  <c r="BD63" i="26"/>
  <c r="AK69" i="30" s="1"/>
  <c r="BB48" i="26"/>
  <c r="BB83" i="26"/>
  <c r="BA21" i="26"/>
  <c r="AH27" i="30" s="1"/>
  <c r="AZ139" i="26"/>
  <c r="BB99" i="26"/>
  <c r="AZ137" i="26"/>
  <c r="BB84" i="26"/>
  <c r="AZ134" i="26"/>
  <c r="AX101" i="26"/>
  <c r="AY58" i="26"/>
  <c r="AF64" i="30" s="1"/>
  <c r="BB52" i="26"/>
  <c r="AY124" i="26"/>
  <c r="AX30" i="26"/>
  <c r="AE36" i="30" s="1"/>
  <c r="AX63" i="26"/>
  <c r="AE69" i="30" s="1"/>
  <c r="AY46" i="26"/>
  <c r="AF52" i="30" s="1"/>
  <c r="BD59" i="26"/>
  <c r="AK65" i="30" s="1"/>
  <c r="BD103" i="26"/>
  <c r="BA54" i="26"/>
  <c r="AH60" i="30" s="1"/>
  <c r="BB19" i="26"/>
  <c r="AZ22" i="26"/>
  <c r="AG28" i="30" s="1"/>
  <c r="AZ47" i="26"/>
  <c r="AG53" i="30" s="1"/>
  <c r="AY25" i="26"/>
  <c r="AF31" i="30" s="1"/>
  <c r="BB36" i="26"/>
  <c r="AZ77" i="26"/>
  <c r="AY55" i="26"/>
  <c r="AF61" i="30" s="1"/>
  <c r="BA81" i="26"/>
  <c r="AZ122" i="26"/>
  <c r="AZ8" i="26"/>
  <c r="AG14" i="30" s="1"/>
  <c r="AX33" i="26"/>
  <c r="AE39" i="30" s="1"/>
  <c r="AZ108" i="26"/>
  <c r="AZ96" i="26"/>
  <c r="AX36" i="26"/>
  <c r="AE42" i="30" s="1"/>
  <c r="AZ120" i="26"/>
  <c r="AY36" i="26"/>
  <c r="AF42" i="30" s="1"/>
  <c r="AX75" i="26"/>
  <c r="AY70" i="26"/>
  <c r="AF76" i="30" s="1"/>
  <c r="BC37" i="26"/>
  <c r="AJ43" i="30" s="1"/>
  <c r="BC79" i="26"/>
  <c r="BA63" i="26"/>
  <c r="AH69" i="30" s="1"/>
  <c r="BC69" i="26"/>
  <c r="AJ75" i="30" s="1"/>
  <c r="BB118" i="26"/>
  <c r="BB57" i="26"/>
  <c r="AZ126" i="26"/>
  <c r="AY74" i="26"/>
  <c r="AY134" i="26"/>
  <c r="AX55" i="26"/>
  <c r="AE61" i="30" s="1"/>
  <c r="BD143" i="26"/>
  <c r="BA60" i="26"/>
  <c r="AH66" i="30" s="1"/>
  <c r="AZ17" i="26"/>
  <c r="AG23" i="30" s="1"/>
  <c r="AY31" i="26"/>
  <c r="AF37" i="30" s="1"/>
  <c r="AZ11" i="26"/>
  <c r="AG17" i="30" s="1"/>
  <c r="AZ3" i="26"/>
  <c r="AG9" i="30" s="1"/>
  <c r="AX3" i="26"/>
  <c r="AE9" i="30" s="1"/>
  <c r="BA124" i="26"/>
  <c r="AY85" i="26"/>
  <c r="AY67" i="26"/>
  <c r="AF73" i="30" s="1"/>
  <c r="AY144" i="26"/>
  <c r="AX110" i="26"/>
  <c r="AX72" i="26"/>
  <c r="AZ72" i="26"/>
  <c r="AY149" i="26"/>
  <c r="BD101" i="26"/>
  <c r="BB82" i="26"/>
  <c r="BA76" i="26"/>
  <c r="AZ111" i="26"/>
  <c r="AZ4" i="26"/>
  <c r="AG10" i="30" s="1"/>
  <c r="AX97" i="26"/>
  <c r="AX98" i="26"/>
  <c r="AY119" i="26"/>
  <c r="AX139" i="26"/>
  <c r="AZ13" i="26"/>
  <c r="AG19" i="30" s="1"/>
  <c r="BD102" i="26"/>
  <c r="BC81" i="26"/>
  <c r="BE75" i="26"/>
  <c r="BA70" i="26"/>
  <c r="AH76" i="30" s="1"/>
  <c r="AY29" i="26"/>
  <c r="AF35" i="30" s="1"/>
  <c r="AZ9" i="26"/>
  <c r="AG15" i="30" s="1"/>
  <c r="AX70" i="26"/>
  <c r="AE76" i="30" s="1"/>
  <c r="AX45" i="26"/>
  <c r="AE51" i="30" s="1"/>
  <c r="AZ24" i="26"/>
  <c r="AG30" i="30" s="1"/>
  <c r="AX148" i="26"/>
  <c r="AY141" i="26"/>
  <c r="BD146" i="26"/>
  <c r="AZ30" i="26"/>
  <c r="AG36" i="30" s="1"/>
  <c r="AZ87" i="26"/>
  <c r="AZ85" i="26"/>
  <c r="AZ82" i="26"/>
  <c r="AY143" i="26"/>
  <c r="AX26" i="26"/>
  <c r="AE32" i="30" s="1"/>
  <c r="BB95" i="26"/>
  <c r="AY54" i="26"/>
  <c r="AF60" i="30" s="1"/>
  <c r="BC45" i="26"/>
  <c r="AJ51" i="30" s="1"/>
  <c r="BB25" i="26"/>
  <c r="AZ105" i="26"/>
  <c r="BC6" i="26"/>
  <c r="AJ12" i="30" s="1"/>
  <c r="AZ118" i="26"/>
  <c r="AX133" i="26"/>
  <c r="AY90" i="26"/>
  <c r="AZ144" i="26"/>
  <c r="AX8" i="26"/>
  <c r="AE14" i="30" s="1"/>
  <c r="AX78" i="26"/>
  <c r="AX79" i="26"/>
  <c r="AY78" i="26"/>
  <c r="BD70" i="26"/>
  <c r="AK76" i="30" s="1"/>
  <c r="BE29" i="26"/>
  <c r="AL35" i="30" s="1"/>
  <c r="BB140" i="26"/>
  <c r="BD19" i="26"/>
  <c r="AK25" i="30" s="1"/>
  <c r="BA148" i="26"/>
  <c r="AZ28" i="26"/>
  <c r="AG34" i="30" s="1"/>
  <c r="AY9" i="26"/>
  <c r="AF15" i="30" s="1"/>
  <c r="BD134" i="26"/>
  <c r="AZ61" i="26"/>
  <c r="AG67" i="30" s="1"/>
  <c r="AY39" i="26"/>
  <c r="AF45" i="30" s="1"/>
  <c r="BA17" i="26"/>
  <c r="AH23" i="30" s="1"/>
  <c r="AZ106" i="26"/>
  <c r="AY44" i="26"/>
  <c r="AF50" i="30" s="1"/>
  <c r="AX49" i="26"/>
  <c r="AE55" i="30" s="1"/>
  <c r="AY18" i="26"/>
  <c r="AF24" i="30" s="1"/>
  <c r="AY76" i="26"/>
  <c r="AX52" i="26"/>
  <c r="AE58" i="30" s="1"/>
  <c r="AY24" i="26"/>
  <c r="AF30" i="30" s="1"/>
  <c r="AY127" i="26"/>
  <c r="AX91" i="26"/>
  <c r="AY102" i="26"/>
  <c r="BC86" i="26"/>
  <c r="BE83" i="26"/>
  <c r="BB126" i="26"/>
  <c r="BC62" i="26"/>
  <c r="AJ68" i="30" s="1"/>
  <c r="BA146" i="26"/>
  <c r="BD76" i="26"/>
  <c r="BD69" i="26"/>
  <c r="AK75" i="30" s="1"/>
  <c r="BD125" i="26"/>
  <c r="BB40" i="26"/>
  <c r="AZ51" i="26"/>
  <c r="AG57" i="30" s="1"/>
  <c r="BC76" i="26"/>
  <c r="AZ97" i="26"/>
  <c r="BC18" i="26"/>
  <c r="AJ24" i="30" s="1"/>
  <c r="AZ110" i="26"/>
  <c r="AX141" i="26"/>
  <c r="AY106" i="26"/>
  <c r="AY52" i="26"/>
  <c r="AF58" i="30" s="1"/>
  <c r="AX16" i="26"/>
  <c r="AE22" i="30" s="1"/>
  <c r="AX102" i="26"/>
  <c r="AX71" i="26"/>
  <c r="AZ132" i="26"/>
  <c r="BE149" i="26"/>
  <c r="BB108" i="26"/>
  <c r="BB134" i="26"/>
  <c r="BA133" i="26"/>
  <c r="AY33" i="26"/>
  <c r="AF39" i="30" s="1"/>
  <c r="BA61" i="26"/>
  <c r="AH67" i="30" s="1"/>
  <c r="AY15" i="26"/>
  <c r="AF21" i="30" s="1"/>
  <c r="BA113" i="26"/>
  <c r="AY12" i="26"/>
  <c r="AF18" i="30" s="1"/>
  <c r="AX73" i="26"/>
  <c r="AZ76" i="26"/>
  <c r="AX124" i="26"/>
  <c r="AY72" i="26"/>
  <c r="AZ112" i="26"/>
  <c r="AX35" i="26"/>
  <c r="AE41" i="30" s="1"/>
  <c r="BE76" i="26"/>
  <c r="BD71" i="26"/>
  <c r="BD67" i="26"/>
  <c r="AK73" i="30" s="1"/>
  <c r="BA96" i="26"/>
  <c r="AZ43" i="26"/>
  <c r="AG49" i="30" s="1"/>
  <c r="AY53" i="26"/>
  <c r="AF59" i="30" s="1"/>
  <c r="AZ20" i="26"/>
  <c r="AG26" i="30" s="1"/>
  <c r="AY51" i="26"/>
  <c r="AF57" i="30" s="1"/>
  <c r="AZ16" i="26"/>
  <c r="AG22" i="30" s="1"/>
  <c r="AX46" i="26"/>
  <c r="AE52" i="30" s="1"/>
  <c r="AX37" i="26"/>
  <c r="AE43" i="30" s="1"/>
  <c r="BA89" i="26"/>
  <c r="AX88" i="26"/>
  <c r="AZ136" i="26"/>
  <c r="AX2" i="26"/>
  <c r="AE8" i="30" s="1"/>
  <c r="AX15" i="26"/>
  <c r="AE21" i="30" s="1"/>
  <c r="AZ35" i="26"/>
  <c r="AG41" i="30" s="1"/>
  <c r="BE21" i="26"/>
  <c r="AL27" i="30" s="1"/>
  <c r="BB18" i="26"/>
  <c r="BB44" i="26"/>
  <c r="BA44" i="26"/>
  <c r="AH50" i="30" s="1"/>
  <c r="BB123" i="26"/>
  <c r="AZ95" i="26"/>
  <c r="AY73" i="26"/>
  <c r="BA93" i="26"/>
  <c r="AZ125" i="26"/>
  <c r="AY103" i="26"/>
  <c r="AZ42" i="26"/>
  <c r="AG48" i="30" s="1"/>
  <c r="AX134" i="26"/>
  <c r="AX113" i="26"/>
  <c r="AY135" i="26"/>
  <c r="AX142" i="26"/>
  <c r="AX116" i="26"/>
  <c r="AY138" i="26"/>
  <c r="BE57" i="26"/>
  <c r="AL63" i="30" s="1"/>
  <c r="BC2" i="26"/>
  <c r="AJ8" i="30" s="1"/>
  <c r="AX27" i="26"/>
  <c r="AE33" i="30" s="1"/>
  <c r="AZ84" i="26"/>
  <c r="BC105" i="26"/>
  <c r="BD40" i="26"/>
  <c r="AK46" i="30" s="1"/>
  <c r="BD92" i="26"/>
  <c r="BD85" i="26"/>
  <c r="AZ67" i="26"/>
  <c r="AG73" i="30" s="1"/>
  <c r="AZ129" i="26"/>
  <c r="BB41" i="26"/>
  <c r="AX109" i="26"/>
  <c r="AZ48" i="26"/>
  <c r="AG54" i="30" s="1"/>
  <c r="AX54" i="26"/>
  <c r="AE60" i="30" s="1"/>
  <c r="BA121" i="26"/>
  <c r="BA22" i="26"/>
  <c r="AH28" i="30" s="1"/>
  <c r="AY49" i="26"/>
  <c r="AF55" i="30" s="1"/>
  <c r="AZ15" i="26"/>
  <c r="AG21" i="30" s="1"/>
  <c r="AX58" i="26"/>
  <c r="AE64" i="30" s="1"/>
  <c r="AX57" i="26"/>
  <c r="AE63" i="30" s="1"/>
  <c r="AX92" i="26"/>
  <c r="AY40" i="26"/>
  <c r="AF46" i="30" s="1"/>
  <c r="BC60" i="26"/>
  <c r="AJ66" i="30" s="1"/>
  <c r="BE140" i="26"/>
  <c r="BC30" i="26"/>
  <c r="AJ36" i="30" s="1"/>
  <c r="BB105" i="26"/>
  <c r="AZ59" i="26"/>
  <c r="AG65" i="30" s="1"/>
  <c r="AZ41" i="26"/>
  <c r="AG47" i="30" s="1"/>
  <c r="AZ54" i="26"/>
  <c r="AG60" i="30" s="1"/>
  <c r="AX21" i="26"/>
  <c r="AE27" i="30" s="1"/>
  <c r="AX143" i="26"/>
  <c r="BB143" i="26"/>
  <c r="BB121" i="26"/>
  <c r="BA37" i="26"/>
  <c r="AH43" i="30" s="1"/>
  <c r="AY89" i="26"/>
  <c r="AZ141" i="26"/>
  <c r="BD35" i="26"/>
  <c r="AK41" i="30" s="1"/>
  <c r="AZ58" i="26"/>
  <c r="AG64" i="30" s="1"/>
  <c r="AX82" i="26"/>
  <c r="AY114" i="26"/>
  <c r="AX100" i="26"/>
  <c r="AX114" i="26"/>
  <c r="AX11" i="26"/>
  <c r="AE17" i="30" s="1"/>
  <c r="BC61" i="26"/>
  <c r="AJ67" i="30" s="1"/>
  <c r="BE103" i="26"/>
  <c r="BB114" i="26"/>
  <c r="BD99" i="26"/>
  <c r="AZ26" i="26"/>
  <c r="AG32" i="30" s="1"/>
  <c r="AY43" i="26"/>
  <c r="AF49" i="30" s="1"/>
  <c r="AZ5" i="26"/>
  <c r="AG11" i="30" s="1"/>
  <c r="AX96" i="26"/>
  <c r="AY16" i="26"/>
  <c r="AF22" i="30" s="1"/>
  <c r="BD38" i="26"/>
  <c r="AK44" i="30" s="1"/>
  <c r="BA3" i="26"/>
  <c r="AH9" i="30" s="1"/>
  <c r="AY113" i="26"/>
  <c r="AY95" i="26"/>
  <c r="BA2" i="26"/>
  <c r="AH8" i="30" s="1"/>
  <c r="AX28" i="26"/>
  <c r="AE34" i="30" s="1"/>
  <c r="AX115" i="26"/>
  <c r="BC82" i="26"/>
  <c r="BC152" i="26"/>
  <c r="AZ123" i="26"/>
  <c r="BB15" i="26"/>
  <c r="AZ10" i="26"/>
  <c r="AG16" i="30" s="1"/>
  <c r="AY10" i="26"/>
  <c r="AF16" i="30" s="1"/>
  <c r="BB10" i="26"/>
  <c r="AI16" i="30" s="1"/>
  <c r="BC10" i="26"/>
  <c r="AJ16" i="30" s="1"/>
  <c r="BE10" i="26"/>
  <c r="AL16" i="30" s="1"/>
  <c r="AI11" i="30" l="1"/>
  <c r="BF5" i="26"/>
  <c r="BF3" i="26"/>
  <c r="AN9" i="30" s="1"/>
  <c r="BF11" i="26"/>
  <c r="AN17" i="30" s="1"/>
  <c r="BF8" i="26"/>
  <c r="AN14" i="30" s="1"/>
  <c r="BF9" i="26"/>
  <c r="AN15" i="30" s="1"/>
  <c r="AI40" i="30"/>
  <c r="BF34" i="26"/>
  <c r="AN40" i="30" s="1"/>
  <c r="AI29" i="30"/>
  <c r="BF23" i="26"/>
  <c r="AN29" i="30" s="1"/>
  <c r="BF68" i="26"/>
  <c r="AN74" i="30" s="1"/>
  <c r="AI74" i="30"/>
  <c r="AI32" i="30"/>
  <c r="BF26" i="26"/>
  <c r="AN32" i="30" s="1"/>
  <c r="AI70" i="30"/>
  <c r="BF64" i="26"/>
  <c r="AN70" i="30" s="1"/>
  <c r="AI34" i="30"/>
  <c r="BF28" i="26"/>
  <c r="AN34" i="30" s="1"/>
  <c r="AI23" i="30"/>
  <c r="BF17" i="26"/>
  <c r="AN23" i="30" s="1"/>
  <c r="AI51" i="30"/>
  <c r="BF45" i="26"/>
  <c r="AN51" i="30" s="1"/>
  <c r="BF31" i="26"/>
  <c r="AN37" i="30" s="1"/>
  <c r="AI37" i="30"/>
  <c r="BF10" i="26"/>
  <c r="AN16" i="30" s="1"/>
  <c r="AI21" i="30"/>
  <c r="BF15" i="26"/>
  <c r="AN21" i="30" s="1"/>
  <c r="BF40" i="26"/>
  <c r="AN46" i="30" s="1"/>
  <c r="AI46" i="30"/>
  <c r="AI54" i="30"/>
  <c r="BF48" i="26"/>
  <c r="AN54" i="30" s="1"/>
  <c r="BF30" i="26"/>
  <c r="AN36" i="30" s="1"/>
  <c r="AI36" i="30"/>
  <c r="AI41" i="30"/>
  <c r="BF35" i="26"/>
  <c r="AN41" i="30" s="1"/>
  <c r="AI57" i="30"/>
  <c r="BF51" i="26"/>
  <c r="AN57" i="30" s="1"/>
  <c r="AI49" i="30"/>
  <c r="BF43" i="26"/>
  <c r="AN49" i="30" s="1"/>
  <c r="AI39" i="30"/>
  <c r="BF33" i="26"/>
  <c r="AN39" i="30" s="1"/>
  <c r="AI44" i="30"/>
  <c r="BF38" i="26"/>
  <c r="AN44" i="30" s="1"/>
  <c r="AI64" i="30"/>
  <c r="BF58" i="26"/>
  <c r="AN64" i="30" s="1"/>
  <c r="AI30" i="30"/>
  <c r="BF24" i="26"/>
  <c r="AN30" i="30" s="1"/>
  <c r="AI63" i="30"/>
  <c r="BF57" i="26"/>
  <c r="AN63" i="30" s="1"/>
  <c r="BF69" i="26"/>
  <c r="AN75" i="30" s="1"/>
  <c r="AI75" i="30"/>
  <c r="AI59" i="30"/>
  <c r="BF53" i="26"/>
  <c r="AN59" i="30" s="1"/>
  <c r="AI47" i="30"/>
  <c r="BF41" i="26"/>
  <c r="AN47" i="30" s="1"/>
  <c r="AI31" i="30"/>
  <c r="BF25" i="26"/>
  <c r="AN31" i="30" s="1"/>
  <c r="AI50" i="30"/>
  <c r="BF44" i="26"/>
  <c r="AN50" i="30" s="1"/>
  <c r="AI72" i="30"/>
  <c r="BF66" i="26"/>
  <c r="AN72" i="30" s="1"/>
  <c r="AI26" i="30"/>
  <c r="BF20" i="26"/>
  <c r="AN26" i="30" s="1"/>
  <c r="AI38" i="30"/>
  <c r="BF32" i="26"/>
  <c r="AN38" i="30" s="1"/>
  <c r="BF65" i="26"/>
  <c r="AN71" i="30" s="1"/>
  <c r="AI71" i="30"/>
  <c r="AI48" i="30"/>
  <c r="BF42" i="26"/>
  <c r="AN48" i="30" s="1"/>
  <c r="AI61" i="30"/>
  <c r="BF55" i="26"/>
  <c r="AN61" i="30" s="1"/>
  <c r="AI60" i="30"/>
  <c r="BF54" i="26"/>
  <c r="AN60" i="30" s="1"/>
  <c r="AI19" i="30"/>
  <c r="BF13" i="26"/>
  <c r="AN19" i="30" s="1"/>
  <c r="AI35" i="30"/>
  <c r="BF29" i="26"/>
  <c r="AN35" i="30" s="1"/>
  <c r="AI73" i="30"/>
  <c r="BF67" i="26"/>
  <c r="AN73" i="30" s="1"/>
  <c r="AI65" i="30"/>
  <c r="BF59" i="26"/>
  <c r="AN65" i="30" s="1"/>
  <c r="AI18" i="30"/>
  <c r="BF12" i="26"/>
  <c r="AN18" i="30" s="1"/>
  <c r="AI55" i="30"/>
  <c r="BF49" i="26"/>
  <c r="AN55" i="30" s="1"/>
  <c r="AI28" i="30"/>
  <c r="BF22" i="26"/>
  <c r="AN28" i="30" s="1"/>
  <c r="AI24" i="30"/>
  <c r="BF18" i="26"/>
  <c r="AN24" i="30" s="1"/>
  <c r="AI42" i="30"/>
  <c r="BF36" i="26"/>
  <c r="AN42" i="30" s="1"/>
  <c r="AI25" i="30"/>
  <c r="BF19" i="26"/>
  <c r="AN25" i="30" s="1"/>
  <c r="AI58" i="30"/>
  <c r="BF52" i="26"/>
  <c r="AN58" i="30" s="1"/>
  <c r="AI27" i="30"/>
  <c r="BF21" i="26"/>
  <c r="AN27" i="30" s="1"/>
  <c r="AI53" i="30"/>
  <c r="BF47" i="26"/>
  <c r="AN53" i="30" s="1"/>
  <c r="AI67" i="30"/>
  <c r="BF61" i="26"/>
  <c r="AN67" i="30" s="1"/>
  <c r="BF46" i="26"/>
  <c r="AN52" i="30" s="1"/>
  <c r="AI52" i="30"/>
  <c r="AI22" i="30"/>
  <c r="BF16" i="26"/>
  <c r="AN22" i="30" s="1"/>
  <c r="AI69" i="30"/>
  <c r="BF63" i="26"/>
  <c r="AN69" i="30" s="1"/>
  <c r="AI56" i="30"/>
  <c r="BF50" i="26"/>
  <c r="AN56" i="30" s="1"/>
  <c r="AI66" i="30"/>
  <c r="BF60" i="26"/>
  <c r="AN66" i="30" s="1"/>
  <c r="AI62" i="30"/>
  <c r="BF56" i="26"/>
  <c r="AN62" i="30" s="1"/>
  <c r="AI33" i="30"/>
  <c r="BF27" i="26"/>
  <c r="AN33" i="30" s="1"/>
  <c r="AI45" i="30"/>
  <c r="BF39" i="26"/>
  <c r="AN45" i="30" s="1"/>
  <c r="AI20" i="30"/>
  <c r="BF14" i="26"/>
  <c r="AN20" i="30" s="1"/>
  <c r="AI68" i="30"/>
  <c r="BF62" i="26"/>
  <c r="AN68" i="30" s="1"/>
  <c r="AI43" i="30"/>
  <c r="BF37" i="26"/>
  <c r="AN43" i="30" s="1"/>
  <c r="AN11" i="30"/>
  <c r="BF7" i="26"/>
  <c r="AN13" i="30" s="1"/>
  <c r="BF6" i="26"/>
  <c r="AN12" i="30" s="1"/>
  <c r="BF4" i="26"/>
  <c r="AN10" i="30" s="1"/>
  <c r="BF2" i="26"/>
  <c r="AN8" i="30" s="1"/>
  <c r="P10" i="30" l="1" a="1"/>
  <c r="P10" i="30" s="1"/>
  <c r="P13" i="30" a="1"/>
  <c r="P13" i="30" s="1"/>
  <c r="P18" i="30" a="1"/>
  <c r="P18" i="30" s="1"/>
  <c r="P26" i="30" a="1"/>
  <c r="P26" i="30" s="1"/>
  <c r="P34" i="30" a="1"/>
  <c r="P34" i="30" s="1"/>
  <c r="P9" i="30" a="1"/>
  <c r="P9" i="30" s="1"/>
  <c r="P11" i="30" a="1"/>
  <c r="P11" i="30" s="1"/>
  <c r="P16" i="30" a="1"/>
  <c r="P16" i="30" s="1"/>
  <c r="P19" i="30" a="1"/>
  <c r="P19" i="30" s="1"/>
  <c r="P24" i="30" a="1"/>
  <c r="P24" i="30" s="1"/>
  <c r="P27" i="30" a="1"/>
  <c r="P27" i="30" s="1"/>
  <c r="P32" i="30" a="1"/>
  <c r="P32" i="30" s="1"/>
  <c r="P35" i="30" a="1"/>
  <c r="P35" i="30" s="1"/>
  <c r="P14" i="30" a="1"/>
  <c r="P14" i="30" s="1"/>
  <c r="P17" i="30" a="1"/>
  <c r="P17" i="30" s="1"/>
  <c r="P22" i="30" a="1"/>
  <c r="P22" i="30" s="1"/>
  <c r="P25" i="30" a="1"/>
  <c r="P25" i="30" s="1"/>
  <c r="P30" i="30" a="1"/>
  <c r="P30" i="30" s="1"/>
  <c r="P33" i="30" a="1"/>
  <c r="P33" i="30" s="1"/>
  <c r="P38" i="30" a="1"/>
  <c r="P38" i="30" s="1"/>
  <c r="P12" i="30" a="1"/>
  <c r="P12" i="30" s="1"/>
  <c r="P15" i="30" a="1"/>
  <c r="P15" i="30" s="1"/>
  <c r="P20" i="30" a="1"/>
  <c r="P20" i="30" s="1"/>
  <c r="P23" i="30" a="1"/>
  <c r="P23" i="30" s="1"/>
  <c r="P28" i="30" a="1"/>
  <c r="P28" i="30" s="1"/>
  <c r="P31" i="30" a="1"/>
  <c r="P31" i="30" s="1"/>
  <c r="P36" i="30" a="1"/>
  <c r="P36" i="30" s="1"/>
  <c r="P39" i="30" a="1"/>
  <c r="P39" i="30" s="1"/>
  <c r="P21" i="30" a="1"/>
  <c r="P21" i="30" s="1"/>
  <c r="P29" i="30" a="1"/>
  <c r="P29" i="30" s="1"/>
  <c r="P37" i="30" a="1"/>
  <c r="P37" i="30" s="1"/>
  <c r="R9" i="30" l="1"/>
  <c r="Z9" i="30"/>
  <c r="AA9" i="30" s="1"/>
  <c r="T23" i="30"/>
  <c r="R23" i="30"/>
  <c r="S23" i="30"/>
  <c r="Z23" i="30"/>
  <c r="AA23" i="30" s="1"/>
  <c r="Q23" i="30"/>
  <c r="V23" i="30"/>
  <c r="U23" i="30"/>
  <c r="X23" i="30"/>
  <c r="Q38" i="30"/>
  <c r="T38" i="30"/>
  <c r="R38" i="30"/>
  <c r="U38" i="30"/>
  <c r="S38" i="30"/>
  <c r="Y38" i="30"/>
  <c r="X38" i="30"/>
  <c r="Z38" i="30"/>
  <c r="V38" i="30"/>
  <c r="V22" i="30"/>
  <c r="R22" i="30"/>
  <c r="X22" i="30"/>
  <c r="T22" i="30"/>
  <c r="Q22" i="30"/>
  <c r="S22" i="30"/>
  <c r="Y22" i="30" s="1"/>
  <c r="Z22" i="30"/>
  <c r="AA22" i="30" s="1"/>
  <c r="U22" i="30"/>
  <c r="Z32" i="30"/>
  <c r="R32" i="30"/>
  <c r="V32" i="30"/>
  <c r="U32" i="30"/>
  <c r="X32" i="30"/>
  <c r="Q32" i="30"/>
  <c r="S32" i="30"/>
  <c r="Y32" i="30" s="1"/>
  <c r="T32" i="30"/>
  <c r="X16" i="30"/>
  <c r="Z16" i="30"/>
  <c r="S16" i="30"/>
  <c r="Y16" i="30" s="1"/>
  <c r="U16" i="30"/>
  <c r="V16" i="30"/>
  <c r="T16" i="30"/>
  <c r="Q16" i="30"/>
  <c r="R16" i="30"/>
  <c r="T26" i="30"/>
  <c r="S26" i="30"/>
  <c r="X26" i="30"/>
  <c r="Z26" i="30"/>
  <c r="V26" i="30"/>
  <c r="U26" i="30"/>
  <c r="Q26" i="30"/>
  <c r="R26" i="30"/>
  <c r="Q37" i="30"/>
  <c r="Y37" i="30"/>
  <c r="X37" i="30"/>
  <c r="S37" i="30"/>
  <c r="Z37" i="30"/>
  <c r="V37" i="30"/>
  <c r="R37" i="30"/>
  <c r="U37" i="30"/>
  <c r="T37" i="30"/>
  <c r="Q36" i="30"/>
  <c r="Z36" i="30"/>
  <c r="U36" i="30"/>
  <c r="X36" i="30"/>
  <c r="T36" i="30"/>
  <c r="R36" i="30"/>
  <c r="S36" i="30"/>
  <c r="Y36" i="30"/>
  <c r="V36" i="30"/>
  <c r="Q20" i="30"/>
  <c r="U20" i="30"/>
  <c r="X20" i="30"/>
  <c r="V20" i="30"/>
  <c r="R20" i="30"/>
  <c r="S20" i="30"/>
  <c r="Y20" i="30" s="1"/>
  <c r="Z20" i="30"/>
  <c r="T20" i="30"/>
  <c r="Q33" i="30"/>
  <c r="R33" i="30"/>
  <c r="X33" i="30"/>
  <c r="U33" i="30"/>
  <c r="T33" i="30"/>
  <c r="Z33" i="30"/>
  <c r="AA33" i="30" s="1"/>
  <c r="V33" i="30"/>
  <c r="S33" i="30"/>
  <c r="Y33" i="30" s="1"/>
  <c r="U17" i="30"/>
  <c r="Z17" i="30"/>
  <c r="AA17" i="30" s="1"/>
  <c r="R17" i="30"/>
  <c r="Q17" i="30"/>
  <c r="V17" i="30"/>
  <c r="S17" i="30"/>
  <c r="T17" i="30"/>
  <c r="X17" i="30"/>
  <c r="S27" i="30"/>
  <c r="U27" i="30"/>
  <c r="V27" i="30"/>
  <c r="Z27" i="30"/>
  <c r="Q27" i="30"/>
  <c r="R27" i="30"/>
  <c r="T27" i="30"/>
  <c r="X27" i="30"/>
  <c r="S11" i="30"/>
  <c r="T11" i="30"/>
  <c r="X11" i="30"/>
  <c r="U11" i="30"/>
  <c r="R11" i="30"/>
  <c r="V11" i="30"/>
  <c r="Q11" i="30"/>
  <c r="Z11" i="30"/>
  <c r="AA11" i="30" s="1"/>
  <c r="T18" i="30"/>
  <c r="Q18" i="30"/>
  <c r="R18" i="30"/>
  <c r="Z18" i="30"/>
  <c r="AA18" i="30" s="1"/>
  <c r="X18" i="30"/>
  <c r="U18" i="30"/>
  <c r="V18" i="30"/>
  <c r="S18" i="30"/>
  <c r="Q39" i="30"/>
  <c r="Z39" i="30"/>
  <c r="Y39" i="30"/>
  <c r="V39" i="30"/>
  <c r="X39" i="30"/>
  <c r="T39" i="30"/>
  <c r="R39" i="30"/>
  <c r="S39" i="30"/>
  <c r="U39" i="30"/>
  <c r="X29" i="30"/>
  <c r="Z29" i="30"/>
  <c r="T29" i="30"/>
  <c r="V29" i="30"/>
  <c r="U29" i="30"/>
  <c r="R29" i="30"/>
  <c r="Q29" i="30"/>
  <c r="S29" i="30"/>
  <c r="U31" i="30"/>
  <c r="R31" i="30"/>
  <c r="Z31" i="30"/>
  <c r="AA31" i="30" s="1"/>
  <c r="V31" i="30"/>
  <c r="Q31" i="30"/>
  <c r="X31" i="30"/>
  <c r="T31" i="30"/>
  <c r="S31" i="30"/>
  <c r="Q15" i="30"/>
  <c r="U15" i="30"/>
  <c r="Z15" i="30"/>
  <c r="T15" i="30"/>
  <c r="V15" i="30"/>
  <c r="X15" i="30"/>
  <c r="R15" i="30"/>
  <c r="S15" i="30"/>
  <c r="T30" i="30"/>
  <c r="R30" i="30"/>
  <c r="Z30" i="30"/>
  <c r="AA30" i="30" s="1"/>
  <c r="X30" i="30"/>
  <c r="S30" i="30"/>
  <c r="U30" i="30"/>
  <c r="V30" i="30"/>
  <c r="Q30" i="30"/>
  <c r="T14" i="30"/>
  <c r="V14" i="30"/>
  <c r="U14" i="30"/>
  <c r="Q14" i="30"/>
  <c r="S14" i="30"/>
  <c r="R14" i="30"/>
  <c r="Z14" i="30"/>
  <c r="AA14" i="30" s="1"/>
  <c r="X14" i="30"/>
  <c r="U24" i="30"/>
  <c r="R24" i="30"/>
  <c r="Q24" i="30"/>
  <c r="S24" i="30"/>
  <c r="Z24" i="30"/>
  <c r="AA24" i="30" s="1"/>
  <c r="T24" i="30"/>
  <c r="X24" i="30"/>
  <c r="V24" i="30"/>
  <c r="X13" i="30"/>
  <c r="Z13" i="30"/>
  <c r="S13" i="30"/>
  <c r="Q13" i="30"/>
  <c r="V13" i="30"/>
  <c r="U13" i="30"/>
  <c r="T13" i="30"/>
  <c r="R13" i="30"/>
  <c r="T21" i="30"/>
  <c r="U21" i="30"/>
  <c r="Q21" i="30"/>
  <c r="Z21" i="30"/>
  <c r="X21" i="30"/>
  <c r="V21" i="30"/>
  <c r="R21" i="30"/>
  <c r="S21" i="30"/>
  <c r="S28" i="30"/>
  <c r="T28" i="30"/>
  <c r="V28" i="30"/>
  <c r="Z28" i="30"/>
  <c r="X28" i="30"/>
  <c r="U28" i="30"/>
  <c r="R28" i="30"/>
  <c r="Q28" i="30"/>
  <c r="R12" i="30"/>
  <c r="Q12" i="30"/>
  <c r="X12" i="30"/>
  <c r="T12" i="30"/>
  <c r="U12" i="30"/>
  <c r="Z12" i="30"/>
  <c r="S12" i="30"/>
  <c r="V12" i="30"/>
  <c r="R25" i="30"/>
  <c r="Q25" i="30"/>
  <c r="X25" i="30"/>
  <c r="S25" i="30"/>
  <c r="T25" i="30"/>
  <c r="Z25" i="30"/>
  <c r="V25" i="30"/>
  <c r="U25" i="30"/>
  <c r="Q35" i="30"/>
  <c r="X35" i="30"/>
  <c r="V35" i="30"/>
  <c r="T35" i="30"/>
  <c r="S35" i="30"/>
  <c r="Z35" i="30"/>
  <c r="U35" i="30"/>
  <c r="Y35" i="30"/>
  <c r="R35" i="30"/>
  <c r="V19" i="30"/>
  <c r="S19" i="30"/>
  <c r="R19" i="30"/>
  <c r="U19" i="30"/>
  <c r="X19" i="30"/>
  <c r="T19" i="30"/>
  <c r="Z19" i="30"/>
  <c r="AA19" i="30" s="1"/>
  <c r="Q19" i="30"/>
  <c r="Q34" i="30"/>
  <c r="U34" i="30"/>
  <c r="Y34" i="30"/>
  <c r="R34" i="30"/>
  <c r="X34" i="30"/>
  <c r="Z34" i="30"/>
  <c r="V34" i="30"/>
  <c r="T34" i="30"/>
  <c r="S34" i="30"/>
  <c r="R10" i="30"/>
  <c r="Z10" i="30"/>
  <c r="AA10" i="30" s="1"/>
  <c r="X10" i="30"/>
  <c r="S10" i="30"/>
  <c r="Q10" i="30"/>
  <c r="V10" i="30"/>
  <c r="T10" i="30"/>
  <c r="U10" i="30"/>
  <c r="Q9" i="30"/>
  <c r="S9" i="30"/>
  <c r="U9" i="30"/>
  <c r="T9" i="30"/>
  <c r="X9" i="30"/>
  <c r="V9" i="30"/>
  <c r="AE30" i="32"/>
  <c r="AE32" i="32"/>
  <c r="AE26" i="32"/>
  <c r="AE28" i="32"/>
  <c r="AE27" i="32"/>
  <c r="AE31" i="32"/>
  <c r="AE29" i="32"/>
  <c r="AA25" i="30" l="1"/>
  <c r="AA12" i="30"/>
  <c r="AA13" i="30"/>
  <c r="AA29" i="30"/>
  <c r="AA20" i="30"/>
  <c r="AA32" i="30"/>
  <c r="AA26" i="30"/>
  <c r="Y9" i="30"/>
  <c r="AA28" i="30"/>
  <c r="AA21" i="30"/>
  <c r="Y24" i="30"/>
  <c r="Y31" i="30"/>
  <c r="Y29" i="30"/>
  <c r="Y27" i="30"/>
  <c r="Y19" i="30"/>
  <c r="Y12" i="30"/>
  <c r="AA15" i="30"/>
  <c r="Y18" i="30"/>
  <c r="AA27" i="30"/>
  <c r="AA16" i="30"/>
  <c r="Y11" i="30"/>
  <c r="Y30" i="30"/>
  <c r="Y21" i="30"/>
  <c r="Y15" i="30"/>
  <c r="Y13" i="30"/>
  <c r="Y10" i="30"/>
  <c r="Y28" i="30"/>
  <c r="Y14" i="30"/>
  <c r="Y17" i="30"/>
  <c r="Y25" i="30"/>
  <c r="Y26" i="30"/>
  <c r="Y23" i="30"/>
  <c r="B12" i="32" a="1"/>
  <c r="B12" i="32" s="1"/>
  <c r="B9" i="32" a="1"/>
  <c r="B9" i="32" s="1"/>
  <c r="B8" i="32" a="1"/>
  <c r="B8" i="32" s="1"/>
  <c r="B6" i="32" a="1"/>
  <c r="B6" i="32" s="1"/>
  <c r="O6" i="32" s="1"/>
  <c r="B7" i="32" a="1"/>
  <c r="B7" i="32" s="1"/>
  <c r="B11" i="32" a="1"/>
  <c r="B11" i="32" s="1"/>
  <c r="B10" i="32" a="1"/>
  <c r="B10" i="32" s="1"/>
  <c r="M8" i="32" l="1"/>
  <c r="O8" i="32"/>
  <c r="M11" i="32"/>
  <c r="O11" i="32"/>
  <c r="M9" i="32"/>
  <c r="O9" i="32"/>
  <c r="M10" i="32"/>
  <c r="O10" i="32"/>
  <c r="M7" i="32"/>
  <c r="O7" i="32"/>
  <c r="M12" i="32"/>
  <c r="O12" i="32"/>
  <c r="M6" i="32"/>
  <c r="I10" i="32"/>
  <c r="G10" i="32"/>
  <c r="D10" i="32"/>
  <c r="K10" i="32"/>
  <c r="F10" i="32"/>
  <c r="C10" i="32"/>
  <c r="J10" i="32"/>
  <c r="E10" i="32"/>
  <c r="E8" i="32"/>
  <c r="K8" i="32"/>
  <c r="C8" i="32"/>
  <c r="F8" i="32"/>
  <c r="J8" i="32"/>
  <c r="I8" i="32"/>
  <c r="D8" i="32"/>
  <c r="G8" i="32"/>
  <c r="E6" i="32"/>
  <c r="C6" i="32"/>
  <c r="D6" i="32"/>
  <c r="F6" i="32"/>
  <c r="G6" i="32"/>
  <c r="J6" i="32"/>
  <c r="K6" i="32"/>
  <c r="I6" i="32"/>
  <c r="G11" i="32"/>
  <c r="E11" i="32"/>
  <c r="I11" i="32"/>
  <c r="D11" i="32"/>
  <c r="C11" i="32"/>
  <c r="K11" i="32"/>
  <c r="J11" i="32"/>
  <c r="F11" i="32"/>
  <c r="C9" i="32"/>
  <c r="G9" i="32"/>
  <c r="J9" i="32"/>
  <c r="E9" i="32"/>
  <c r="F9" i="32"/>
  <c r="I9" i="32"/>
  <c r="D9" i="32"/>
  <c r="K9" i="32"/>
  <c r="K7" i="32"/>
  <c r="D7" i="32"/>
  <c r="F7" i="32"/>
  <c r="E7" i="32"/>
  <c r="G7" i="32"/>
  <c r="C7" i="32"/>
  <c r="J7" i="32"/>
  <c r="I7" i="32"/>
  <c r="K12" i="32"/>
  <c r="J12" i="32"/>
  <c r="C12" i="32"/>
  <c r="E12" i="32"/>
  <c r="G12" i="32"/>
  <c r="F12" i="32"/>
  <c r="I12" i="32"/>
  <c r="D12" i="32"/>
</calcChain>
</file>

<file path=xl/sharedStrings.xml><?xml version="1.0" encoding="utf-8"?>
<sst xmlns="http://schemas.openxmlformats.org/spreadsheetml/2006/main" count="842" uniqueCount="194">
  <si>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</si>
  <si>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</si>
  <si>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</si>
  <si>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</si>
  <si>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</si>
  <si>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</si>
  <si>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</si>
  <si>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</si>
  <si>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</si>
  <si>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</si>
  <si>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Prague NHL</t>
  </si>
  <si>
    <t>Šprtmejkři Ostrava</t>
  </si>
  <si>
    <t>FOLTÝN Jaromír jun</t>
  </si>
  <si>
    <t>SYRŮČEK Adam</t>
  </si>
  <si>
    <t>DUCHOŇ Michal</t>
  </si>
  <si>
    <t>VANČURA Tomáš</t>
  </si>
  <si>
    <t>VANČUROVÁ Milada</t>
  </si>
  <si>
    <t>FOLTÝN Jaromír sen</t>
  </si>
  <si>
    <t>PROCHÁZKA Jaromír</t>
  </si>
  <si>
    <t>PELIKÁN Pavel</t>
  </si>
  <si>
    <t>PELIKÁN Jiří</t>
  </si>
  <si>
    <t>KOLODĚJ Pavel</t>
  </si>
  <si>
    <t>ALEXANDROV Pavel</t>
  </si>
  <si>
    <t>TICHAVSKÝ Milan</t>
  </si>
  <si>
    <t>KUBEČKA Jan</t>
  </si>
  <si>
    <t>Gunners Břeclav</t>
  </si>
  <si>
    <t>KAŇA Simon</t>
  </si>
  <si>
    <t>LOUČKA Matouš</t>
  </si>
  <si>
    <t>SKOKAN Jaromír</t>
  </si>
  <si>
    <t>Doudeen Team</t>
  </si>
  <si>
    <t>FRANĚK Michal</t>
  </si>
  <si>
    <t>CHYTIL Jakub</t>
  </si>
  <si>
    <t>MAJER Zdeněk</t>
  </si>
  <si>
    <t>MARTINČIČ Jakub</t>
  </si>
  <si>
    <t>VRÁNA Martin</t>
  </si>
  <si>
    <t>MARTINČIČ Michal</t>
  </si>
  <si>
    <t>KRMÍČEK Matouš</t>
  </si>
  <si>
    <t>FEDIČ Lukáš</t>
  </si>
  <si>
    <t>TIRPÁK Patrik</t>
  </si>
  <si>
    <t>ŠUSTÁČEK Ladislav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</si>
  <si>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</si>
  <si>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</si>
  <si>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</si>
  <si>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</si>
  <si>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</si>
  <si>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</si>
  <si>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</si>
  <si>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</si>
  <si>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</si>
  <si>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</si>
  <si>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</si>
  <si>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</si>
  <si>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</si>
  <si>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</si>
  <si>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</si>
  <si>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</si>
  <si>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</si>
  <si>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</si>
  <si>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</si>
  <si>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</si>
  <si>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</si>
  <si>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</si>
  <si>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</si>
  <si>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</si>
  <si>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</si>
  <si>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</si>
  <si>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</si>
  <si>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</si>
  <si>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</si>
  <si>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</si>
  <si>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</si>
  <si>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</si>
  <si>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</si>
  <si>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</si>
  <si>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</si>
  <si>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</si>
  <si>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</si>
  <si>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</si>
  <si>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</si>
  <si>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</si>
  <si>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</si>
  <si>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</si>
  <si>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</si>
  <si>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</si>
  <si>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</si>
  <si>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</si>
  <si>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</si>
  <si>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</si>
  <si>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</si>
  <si>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</si>
  <si>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</si>
  <si>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</si>
  <si>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</si>
  <si>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</si>
  <si>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</si>
  <si>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</si>
  <si>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</si>
  <si>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</si>
  <si>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</si>
  <si>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</si>
  <si>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</si>
  <si>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</si>
  <si>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</si>
  <si>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</si>
  <si>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</si>
  <si>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</si>
  <si>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</si>
  <si>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</si>
  <si>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</si>
  <si>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</si>
  <si>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</si>
  <si>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</si>
  <si>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</si>
  <si>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</si>
  <si>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</si>
  <si>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</si>
  <si>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</si>
  <si>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</si>
  <si>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</si>
  <si>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</si>
  <si>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</si>
  <si>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</si>
  <si>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</si>
  <si>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</si>
  <si>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</si>
  <si>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</si>
  <si>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</si>
  <si>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</si>
  <si>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</si>
  <si>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</si>
  <si>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</si>
  <si>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</si>
  <si>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</si>
  <si>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</si>
  <si>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</si>
  <si>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</si>
  <si>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</si>
  <si>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</si>
  <si>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</si>
  <si>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</si>
  <si>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</si>
  <si>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</si>
  <si>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</si>
  <si>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</si>
  <si>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</si>
  <si>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</si>
  <si>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</si>
  <si>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</si>
  <si>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</si>
  <si>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</si>
  <si>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</si>
  <si>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</si>
  <si>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</si>
  <si>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</si>
  <si>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</si>
  <si>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</si>
  <si>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</si>
  <si>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</si>
  <si>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</si>
  <si>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</si>
  <si>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OFICIÁLNÍ ZÁPIS</t>
  </si>
  <si>
    <t>UTKÁNÍ SOUTĚŽE DRUŽSTEV</t>
  </si>
  <si>
    <t>1.LIGA DRUSŽTEV ČR 2019</t>
  </si>
  <si>
    <t>DATUM:</t>
  </si>
  <si>
    <t>UTKÁNÍ ČÍSLO:</t>
  </si>
  <si>
    <t xml:space="preserve">                        </t>
  </si>
  <si>
    <t>DOUDEEN TEAM</t>
  </si>
  <si>
    <t>GUNNERS BŘECLAV</t>
  </si>
  <si>
    <t>PRAGUE NHL</t>
  </si>
  <si>
    <t>ŠPRTMEJKŘI OSTRAVA A-ONE</t>
  </si>
  <si>
    <t>POŘADATEL, MÍSTO KONÁNÍ:</t>
  </si>
  <si>
    <t>DOUDEEN TEAM, HRANIČKY 5, BRNO</t>
  </si>
  <si>
    <t>ZÁP</t>
  </si>
  <si>
    <t>V</t>
  </si>
  <si>
    <t>R</t>
  </si>
  <si>
    <t>P</t>
  </si>
  <si>
    <t>+/-</t>
  </si>
  <si>
    <t>BOD</t>
  </si>
  <si>
    <t>SKÓRE</t>
  </si>
  <si>
    <t>%</t>
  </si>
  <si>
    <t>Z</t>
  </si>
  <si>
    <t>VG</t>
  </si>
  <si>
    <t>OG</t>
  </si>
  <si>
    <t>(</t>
  </si>
  <si>
    <t>)</t>
  </si>
  <si>
    <t>Šprtmejkři Ostrava A-ONE</t>
  </si>
  <si>
    <t>Dragons Modřice</t>
  </si>
  <si>
    <t>BHK IQ Boskovice</t>
  </si>
  <si>
    <t>SHL WIP Reklama Dobrá Voda</t>
  </si>
  <si>
    <t>TABULKA 1.LIGY DRUŽSTEV</t>
  </si>
  <si>
    <t>(po neúplném 1.kole)</t>
  </si>
  <si>
    <t>Výsledky zápasů</t>
  </si>
  <si>
    <t>1.kolo</t>
  </si>
  <si>
    <t>STATISTIKY HRÁČŮ 1.LIGY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</si>
</sst>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3" xfId="0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7" xfId="0" applyFill="1" applyBorder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0" fillId="2" borderId="0" xfId="0" applyFill="1" applyBorder="1" applyAlignment="1"/>
    <xf numFmtId="0" fontId="1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/>
    <xf numFmtId="0" fontId="9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1" fillId="2" borderId="1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29" xfId="0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/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NumberFormat="1" applyFill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0" xfId="0" applyFont="1" applyFill="1" applyAlignment="1">
      <alignment horizontal="right" vertical="center"/>
    </xf>
    <xf numFmtId="14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4" xfId="0" applyFont="1" applyFill="1" applyBorder="1" applyAlignment="1"/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/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/>
    <xf numFmtId="0" fontId="0" fillId="2" borderId="10" xfId="0" applyFill="1" applyBorder="1" applyAlignment="1"/>
    <xf numFmtId="0" fontId="11" fillId="2" borderId="10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10" xfId="0" applyFill="1" applyBorder="1" applyAlignment="1">
      <alignment horizontal="right"/>
    </xf>
    <xf numFmtId="0" fontId="0" fillId="3" borderId="10" xfId="0" applyFill="1" applyBorder="1" applyAlignment="1"/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/>
    <xf numFmtId="0" fontId="11" fillId="3" borderId="10" xfId="0" applyFont="1" applyFill="1" applyBorder="1" applyAlignment="1">
      <alignment horizontal="right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3" borderId="10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16" fontId="12" fillId="3" borderId="10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164" fontId="0" fillId="3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2</xdr:col>
      <xdr:colOff>4010</xdr:colOff>
      <xdr:row>4</xdr:row>
      <xdr:rowOff>119071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B2216CF-AD43-4A11-8E8F-ABE83DF48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127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2</xdr:row>
      <xdr:rowOff>25400</xdr:rowOff>
    </xdr:from>
    <xdr:to>
      <xdr:col>16</xdr:col>
      <xdr:colOff>400050</xdr:colOff>
      <xdr:row>7</xdr:row>
      <xdr:rowOff>79760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DFDB39-2C08-4B4C-ABCC-A27EAA860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1750" y="25400"/>
          <a:ext cx="2006600" cy="79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66818B-819C-4798-AABE-DB6BC7D0B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323850" y="38100"/>
          <a:ext cx="2074110" cy="842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6A5ED44-6E3B-4EA7-B15D-977F36655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4B61604-7B46-4807-B7BE-9D45283DC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3</xdr:col>
      <xdr:colOff>118310</xdr:colOff>
      <xdr:row>2</xdr:row>
      <xdr:rowOff>258771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E11A80C-BED9-4E49-8815-C1975F0EE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06" t="29393" r="14087" b="37176"/>
        <a:stretch/>
      </xdr:blipFill>
      <xdr:spPr>
        <a:xfrm>
          <a:off x="254000" y="38100"/>
          <a:ext cx="2074110" cy="81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B1AF-5862-44F1-87AC-0B6CFD361B9A}">
  <dimension ref="A1:AI35"/>
  <sheetViews>
    <sheetView tabSelected="1" workbookViewId="0">
      <selection activeCell="B7" sqref="B7"/>
    </sheetView>
  </sheetViews>
  <sheetFormatPr defaultRowHeight="14.5" x14ac:dyDescent="0.35"/>
  <cols>
    <col min="1" max="1" width="3.6328125" style="14" customWidth="1"/>
    <col min="2" max="2" width="26.1796875" style="14" customWidth="1"/>
    <col min="3" max="5" width="3.81640625" style="14" customWidth="1"/>
    <col min="6" max="6" width="4.08984375" style="14" customWidth="1"/>
    <col min="7" max="7" width="4.6328125" style="100" customWidth="1"/>
    <col min="8" max="8" width="1.7265625" style="16" customWidth="1"/>
    <col min="9" max="9" width="4.81640625" style="88" customWidth="1"/>
    <col min="10" max="10" width="5" style="16" customWidth="1"/>
    <col min="11" max="11" width="5.08984375" style="14" customWidth="1"/>
    <col min="12" max="12" width="2.1796875" style="100" customWidth="1"/>
    <col min="13" max="13" width="4.26953125" style="109" customWidth="1"/>
    <col min="14" max="14" width="0.81640625" style="110" customWidth="1"/>
    <col min="15" max="15" width="4.08984375" style="111" customWidth="1"/>
    <col min="16" max="16" width="1.54296875" style="88" customWidth="1"/>
    <col min="17" max="17" width="7.7265625" style="149" customWidth="1"/>
    <col min="18" max="35" width="4.81640625" style="14" hidden="1" customWidth="1"/>
    <col min="36" max="37" width="0" style="14" hidden="1" customWidth="1"/>
    <col min="38" max="16384" width="8.7265625" style="14"/>
  </cols>
  <sheetData>
    <row r="1" spans="1:35" x14ac:dyDescent="0.35">
      <c r="C1" s="121" t="s">
        <v>189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35" x14ac:dyDescent="0.35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35" x14ac:dyDescent="0.35">
      <c r="C3" s="99" t="s">
        <v>190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5" spans="1:35" x14ac:dyDescent="0.35">
      <c r="A5" s="101"/>
      <c r="B5" s="101"/>
      <c r="C5" s="113" t="s">
        <v>180</v>
      </c>
      <c r="D5" s="113" t="s">
        <v>173</v>
      </c>
      <c r="E5" s="113" t="s">
        <v>174</v>
      </c>
      <c r="F5" s="113" t="s">
        <v>175</v>
      </c>
      <c r="G5" s="114" t="s">
        <v>178</v>
      </c>
      <c r="H5" s="114"/>
      <c r="I5" s="114"/>
      <c r="J5" s="113" t="s">
        <v>7</v>
      </c>
      <c r="K5" s="113" t="s">
        <v>8</v>
      </c>
      <c r="L5" s="115"/>
      <c r="M5" s="116" t="s">
        <v>181</v>
      </c>
      <c r="N5" s="117"/>
      <c r="O5" s="118" t="s">
        <v>182</v>
      </c>
      <c r="P5" s="119"/>
      <c r="Q5" s="150"/>
      <c r="R5" s="11"/>
      <c r="S5" s="11"/>
      <c r="T5" s="11"/>
      <c r="U5" s="11"/>
      <c r="V5" s="11"/>
      <c r="W5" s="120" t="s">
        <v>25</v>
      </c>
      <c r="X5" s="120"/>
      <c r="Y5" s="120"/>
      <c r="Z5" s="120"/>
      <c r="AA5" s="120"/>
      <c r="AB5" s="11"/>
      <c r="AC5" s="11"/>
      <c r="AD5" s="11"/>
      <c r="AE5" s="11"/>
      <c r="AF5" s="11"/>
      <c r="AG5" s="11"/>
      <c r="AH5" s="11"/>
      <c r="AI5" s="11"/>
    </row>
    <row r="6" spans="1:35" x14ac:dyDescent="0.35">
      <c r="A6" s="132" t="s">
        <v>40</v>
      </c>
      <c r="B6" s="133" t="str">
        <f t="array" aca="1" ref="B6" ca="1">INDEX($V$26:$V$32,MATCH(LARGE($AE$26:$AE$32-ROW($AE$26:$AE$32)/COUNT($AE$26:$AE$32),ROW(B6)-ROW(B$6)+1),$AE$26:$AE$32-ROW($AE$26:$AE$32)/COUNT($AE$26:$AE$32),0))</f>
        <v>Šprtmejkři Ostrava A-ONE</v>
      </c>
      <c r="C6" s="134">
        <f ca="1">VLOOKUP($B6,$V$26:$AD$32,2,0)</f>
        <v>2</v>
      </c>
      <c r="D6" s="134">
        <f ca="1">VLOOKUP($B6,$V$26:$AD$32,3,0)</f>
        <v>2</v>
      </c>
      <c r="E6" s="134">
        <f ca="1">VLOOKUP($B6,$V$26:$AD$32,4,0)</f>
        <v>0</v>
      </c>
      <c r="F6" s="134">
        <f ca="1">VLOOKUP($B6,$V$26:$AD$32,5,0)</f>
        <v>0</v>
      </c>
      <c r="G6" s="135">
        <f ca="1">VLOOKUP($B6,$V$26:$AD$32,6,0)</f>
        <v>20</v>
      </c>
      <c r="H6" s="134" t="s">
        <v>0</v>
      </c>
      <c r="I6" s="136">
        <f ca="1">VLOOKUP($B6,$V$26:$AD$32,7,0)</f>
        <v>14</v>
      </c>
      <c r="J6" s="134">
        <f ca="1">VLOOKUP($B6,$V$26:$AD$32,8,0)</f>
        <v>6</v>
      </c>
      <c r="K6" s="134">
        <f ca="1">VLOOKUP($B6,$V$26:$AD$32,9,0)</f>
        <v>4</v>
      </c>
      <c r="L6" s="132" t="s">
        <v>183</v>
      </c>
      <c r="M6" s="137">
        <f ca="1">VLOOKUP($B6,$V$26:$AH$32,12,0)</f>
        <v>113</v>
      </c>
      <c r="N6" s="137" t="s">
        <v>0</v>
      </c>
      <c r="O6" s="137">
        <f ca="1">VLOOKUP($B6,$V$26:$AH$32,13,0)</f>
        <v>88</v>
      </c>
      <c r="P6" s="138" t="s">
        <v>184</v>
      </c>
      <c r="W6" s="104" t="s">
        <v>10</v>
      </c>
      <c r="X6" s="104"/>
      <c r="Y6" s="104"/>
      <c r="Z6" s="104"/>
      <c r="AA6" s="104"/>
    </row>
    <row r="7" spans="1:35" x14ac:dyDescent="0.35">
      <c r="A7" s="100" t="s">
        <v>41</v>
      </c>
      <c r="B7" s="24" t="str">
        <f t="array" aca="1" ref="B7" ca="1">INDEX($V$26:$V$32,MATCH(LARGE($AE$26:$AE$32-ROW($AE$26:$AE$32)/COUNT($AE$26:$AE$32),ROW(B7)-ROW(B$6)+1),$AE$26:$AE$32-ROW($AE$26:$AE$32)/COUNT($AE$26:$AE$32),0))</f>
        <v>Doudeen Team</v>
      </c>
      <c r="C7" s="85">
        <f ca="1">VLOOKUP($B7,$V$26:$AD$32,2,0)</f>
        <v>2</v>
      </c>
      <c r="D7" s="85">
        <f ca="1">VLOOKUP($B7,$V$26:$AD$32,3,0)</f>
        <v>1</v>
      </c>
      <c r="E7" s="85">
        <f ca="1">VLOOKUP($B7,$V$26:$AD$32,4,0)</f>
        <v>0</v>
      </c>
      <c r="F7" s="85">
        <f ca="1">VLOOKUP($B7,$V$26:$AD$32,5,0)</f>
        <v>1</v>
      </c>
      <c r="G7" s="87">
        <f ca="1">VLOOKUP($B7,$V$26:$AD$32,6,0)</f>
        <v>26</v>
      </c>
      <c r="H7" s="85" t="s">
        <v>0</v>
      </c>
      <c r="I7" s="89">
        <f ca="1">VLOOKUP($B7,$V$26:$AD$32,7,0)</f>
        <v>11</v>
      </c>
      <c r="J7" s="85">
        <f ca="1">VLOOKUP($B7,$V$26:$AD$32,8,0)</f>
        <v>15</v>
      </c>
      <c r="K7" s="85">
        <f ca="1">VLOOKUP($B7,$V$26:$AD$32,9,0)</f>
        <v>2</v>
      </c>
      <c r="L7" s="100" t="s">
        <v>183</v>
      </c>
      <c r="M7" s="112">
        <f ca="1">VLOOKUP($B7,$V$26:$AH$32,12,0)</f>
        <v>124</v>
      </c>
      <c r="N7" s="112" t="s">
        <v>0</v>
      </c>
      <c r="O7" s="112">
        <f ca="1">VLOOKUP($B7,$V$26:$AH$32,13,0)</f>
        <v>80</v>
      </c>
      <c r="P7" s="88" t="s">
        <v>184</v>
      </c>
      <c r="W7" s="104" t="s">
        <v>185</v>
      </c>
      <c r="X7" s="104"/>
      <c r="Y7" s="104"/>
      <c r="Z7" s="104"/>
      <c r="AA7" s="104"/>
    </row>
    <row r="8" spans="1:35" x14ac:dyDescent="0.35">
      <c r="A8" s="132" t="s">
        <v>43</v>
      </c>
      <c r="B8" s="133" t="str">
        <f t="array" aca="1" ref="B8" ca="1">INDEX($V$26:$V$32,MATCH(LARGE($AE$26:$AE$32-ROW($AE$26:$AE$32)/COUNT($AE$26:$AE$32),ROW(B8)-ROW(B$6)+1),$AE$26:$AE$32-ROW($AE$26:$AE$32)/COUNT($AE$26:$AE$32),0))</f>
        <v>Prague NHL</v>
      </c>
      <c r="C8" s="134">
        <f ca="1">VLOOKUP($B8,$V$26:$AD$32,2,0)</f>
        <v>2</v>
      </c>
      <c r="D8" s="134">
        <f ca="1">VLOOKUP($B8,$V$26:$AD$32,3,0)</f>
        <v>0</v>
      </c>
      <c r="E8" s="134">
        <f ca="1">VLOOKUP($B8,$V$26:$AD$32,4,0)</f>
        <v>1</v>
      </c>
      <c r="F8" s="134">
        <f ca="1">VLOOKUP($B8,$V$26:$AD$32,5,0)</f>
        <v>1</v>
      </c>
      <c r="G8" s="135">
        <f ca="1">VLOOKUP($B8,$V$26:$AD$32,6,0)</f>
        <v>18</v>
      </c>
      <c r="H8" s="134" t="s">
        <v>0</v>
      </c>
      <c r="I8" s="136">
        <f ca="1">VLOOKUP($B8,$V$26:$AD$32,7,0)</f>
        <v>19</v>
      </c>
      <c r="J8" s="134">
        <f ca="1">VLOOKUP($B8,$V$26:$AD$32,8,0)</f>
        <v>-1</v>
      </c>
      <c r="K8" s="134">
        <f ca="1">VLOOKUP($B8,$V$26:$AD$32,9,0)</f>
        <v>1</v>
      </c>
      <c r="L8" s="132" t="s">
        <v>183</v>
      </c>
      <c r="M8" s="137">
        <f ca="1">VLOOKUP($B8,$V$26:$AH$32,12,0)</f>
        <v>106</v>
      </c>
      <c r="N8" s="137" t="s">
        <v>0</v>
      </c>
      <c r="O8" s="137">
        <f ca="1">VLOOKUP($B8,$V$26:$AH$32,13,0)</f>
        <v>119</v>
      </c>
      <c r="P8" s="138" t="s">
        <v>184</v>
      </c>
      <c r="W8" s="104" t="s">
        <v>186</v>
      </c>
      <c r="X8" s="104"/>
      <c r="Y8" s="104"/>
      <c r="Z8" s="104"/>
      <c r="AA8" s="104"/>
    </row>
    <row r="9" spans="1:35" x14ac:dyDescent="0.35">
      <c r="A9" s="100" t="s">
        <v>42</v>
      </c>
      <c r="B9" s="24" t="str">
        <f t="array" aca="1" ref="B9" ca="1">INDEX($V$26:$V$32,MATCH(LARGE($AE$26:$AE$32-ROW($AE$26:$AE$32)/COUNT($AE$26:$AE$32),ROW(B9)-ROW(B$6)+1),$AE$26:$AE$32-ROW($AE$26:$AE$32)/COUNT($AE$26:$AE$32),0))</f>
        <v>Gunners Břeclav</v>
      </c>
      <c r="C9" s="85">
        <f ca="1">VLOOKUP($B9,$V$26:$AD$32,2,0)</f>
        <v>2</v>
      </c>
      <c r="D9" s="85">
        <f ca="1">VLOOKUP($B9,$V$26:$AD$32,3,0)</f>
        <v>0</v>
      </c>
      <c r="E9" s="85">
        <f ca="1">VLOOKUP($B9,$V$26:$AD$32,4,0)</f>
        <v>1</v>
      </c>
      <c r="F9" s="85">
        <f ca="1">VLOOKUP($B9,$V$26:$AD$32,5,0)</f>
        <v>1</v>
      </c>
      <c r="G9" s="87">
        <f ca="1">VLOOKUP($B9,$V$26:$AD$32,6,0)</f>
        <v>10</v>
      </c>
      <c r="H9" s="85" t="s">
        <v>0</v>
      </c>
      <c r="I9" s="89">
        <f ca="1">VLOOKUP($B9,$V$26:$AD$32,7,0)</f>
        <v>30</v>
      </c>
      <c r="J9" s="85">
        <f ca="1">VLOOKUP($B9,$V$26:$AD$32,8,0)</f>
        <v>-20</v>
      </c>
      <c r="K9" s="85">
        <f ca="1">VLOOKUP($B9,$V$26:$AD$32,9,0)</f>
        <v>1</v>
      </c>
      <c r="L9" s="100" t="s">
        <v>183</v>
      </c>
      <c r="M9" s="112">
        <f ca="1">VLOOKUP($B9,$V$26:$AH$32,12,0)</f>
        <v>86</v>
      </c>
      <c r="N9" s="112" t="s">
        <v>0</v>
      </c>
      <c r="O9" s="112">
        <f ca="1">VLOOKUP($B9,$V$26:$AH$32,13,0)</f>
        <v>142</v>
      </c>
      <c r="P9" s="88" t="s">
        <v>184</v>
      </c>
      <c r="W9" s="104" t="s">
        <v>187</v>
      </c>
      <c r="X9" s="104"/>
      <c r="Y9" s="104"/>
      <c r="Z9" s="104"/>
      <c r="AA9" s="104"/>
    </row>
    <row r="10" spans="1:35" x14ac:dyDescent="0.35">
      <c r="A10" s="132" t="s">
        <v>44</v>
      </c>
      <c r="B10" s="133" t="str">
        <f t="array" aca="1" ref="B10" ca="1">INDEX($V$26:$V$32,MATCH(LARGE($AE$26:$AE$32-ROW($AE$26:$AE$32)/COUNT($AE$26:$AE$32),ROW(B10)-ROW(B$6)+1),$AE$26:$AE$32-ROW($AE$26:$AE$32)/COUNT($AE$26:$AE$32),0))</f>
        <v>Dragons Modřice</v>
      </c>
      <c r="C10" s="134">
        <f ca="1">VLOOKUP($B10,$V$26:$AD$32,2,0)</f>
        <v>0</v>
      </c>
      <c r="D10" s="134">
        <f ca="1">VLOOKUP($B10,$V$26:$AD$32,3,0)</f>
        <v>0</v>
      </c>
      <c r="E10" s="134">
        <f ca="1">VLOOKUP($B10,$V$26:$AD$32,4,0)</f>
        <v>0</v>
      </c>
      <c r="F10" s="134">
        <f ca="1">VLOOKUP($B10,$V$26:$AD$32,5,0)</f>
        <v>0</v>
      </c>
      <c r="G10" s="135">
        <f ca="1">VLOOKUP($B10,$V$26:$AD$32,6,0)</f>
        <v>0</v>
      </c>
      <c r="H10" s="134" t="s">
        <v>0</v>
      </c>
      <c r="I10" s="136">
        <f ca="1">VLOOKUP($B10,$V$26:$AD$32,7,0)</f>
        <v>0</v>
      </c>
      <c r="J10" s="134">
        <f ca="1">VLOOKUP($B10,$V$26:$AD$32,8,0)</f>
        <v>0</v>
      </c>
      <c r="K10" s="134">
        <f ca="1">VLOOKUP($B10,$V$26:$AD$32,9,0)</f>
        <v>0</v>
      </c>
      <c r="L10" s="132" t="s">
        <v>183</v>
      </c>
      <c r="M10" s="137">
        <f ca="1">VLOOKUP($B10,$V$26:$AH$32,12,0)</f>
        <v>0</v>
      </c>
      <c r="N10" s="137" t="s">
        <v>0</v>
      </c>
      <c r="O10" s="137">
        <f ca="1">VLOOKUP($B10,$V$26:$AH$32,13,0)</f>
        <v>0</v>
      </c>
      <c r="P10" s="138" t="s">
        <v>184</v>
      </c>
      <c r="W10" s="104" t="s">
        <v>29</v>
      </c>
      <c r="X10" s="104"/>
      <c r="Y10" s="104"/>
      <c r="Z10" s="104"/>
      <c r="AA10" s="104"/>
    </row>
    <row r="11" spans="1:35" x14ac:dyDescent="0.35">
      <c r="A11" s="100" t="s">
        <v>45</v>
      </c>
      <c r="B11" s="24" t="str">
        <f t="array" aca="1" ref="B11" ca="1">INDEX($V$26:$V$32,MATCH(LARGE($AE$26:$AE$32-ROW($AE$26:$AE$32)/COUNT($AE$26:$AE$32),ROW(B11)-ROW(B$6)+1),$AE$26:$AE$32-ROW($AE$26:$AE$32)/COUNT($AE$26:$AE$32),0))</f>
        <v>BHK IQ Boskovice</v>
      </c>
      <c r="C11" s="85">
        <f ca="1">VLOOKUP($B11,$V$26:$AD$32,2,0)</f>
        <v>0</v>
      </c>
      <c r="D11" s="85">
        <f ca="1">VLOOKUP($B11,$V$26:$AD$32,3,0)</f>
        <v>0</v>
      </c>
      <c r="E11" s="85">
        <f ca="1">VLOOKUP($B11,$V$26:$AD$32,4,0)</f>
        <v>0</v>
      </c>
      <c r="F11" s="85">
        <f ca="1">VLOOKUP($B11,$V$26:$AD$32,5,0)</f>
        <v>0</v>
      </c>
      <c r="G11" s="87">
        <f ca="1">VLOOKUP($B11,$V$26:$AD$32,6,0)</f>
        <v>0</v>
      </c>
      <c r="H11" s="85" t="s">
        <v>0</v>
      </c>
      <c r="I11" s="89">
        <f ca="1">VLOOKUP($B11,$V$26:$AD$32,7,0)</f>
        <v>0</v>
      </c>
      <c r="J11" s="85">
        <f ca="1">VLOOKUP($B11,$V$26:$AD$32,8,0)</f>
        <v>0</v>
      </c>
      <c r="K11" s="85">
        <f ca="1">VLOOKUP($B11,$V$26:$AD$32,9,0)</f>
        <v>0</v>
      </c>
      <c r="L11" s="100" t="s">
        <v>183</v>
      </c>
      <c r="M11" s="112">
        <f ca="1">VLOOKUP($B11,$V$26:$AH$32,12,0)</f>
        <v>0</v>
      </c>
      <c r="N11" s="112" t="s">
        <v>0</v>
      </c>
      <c r="O11" s="112">
        <f ca="1">VLOOKUP($B11,$V$26:$AH$32,13,0)</f>
        <v>0</v>
      </c>
      <c r="P11" s="88" t="s">
        <v>184</v>
      </c>
      <c r="W11" s="104" t="s">
        <v>188</v>
      </c>
      <c r="X11" s="104"/>
      <c r="Y11" s="104"/>
      <c r="Z11" s="104"/>
      <c r="AA11" s="104"/>
    </row>
    <row r="12" spans="1:35" x14ac:dyDescent="0.35">
      <c r="A12" s="132" t="s">
        <v>46</v>
      </c>
      <c r="B12" s="133" t="str">
        <f t="array" aca="1" ref="B12" ca="1">INDEX($V$26:$V$32,MATCH(LARGE($AE$26:$AE$32-ROW($AE$26:$AE$32)/COUNT($AE$26:$AE$32),ROW(B12)-ROW(B$6)+1),$AE$26:$AE$32-ROW($AE$26:$AE$32)/COUNT($AE$26:$AE$32),0))</f>
        <v>SHL WIP Reklama Dobrá Voda</v>
      </c>
      <c r="C12" s="134">
        <f ca="1">VLOOKUP($B12,$V$26:$AD$32,2,0)</f>
        <v>0</v>
      </c>
      <c r="D12" s="134">
        <f ca="1">VLOOKUP($B12,$V$26:$AD$32,3,0)</f>
        <v>0</v>
      </c>
      <c r="E12" s="134">
        <f ca="1">VLOOKUP($B12,$V$26:$AD$32,4,0)</f>
        <v>0</v>
      </c>
      <c r="F12" s="134">
        <f ca="1">VLOOKUP($B12,$V$26:$AD$32,5,0)</f>
        <v>0</v>
      </c>
      <c r="G12" s="135">
        <f ca="1">VLOOKUP($B12,$V$26:$AD$32,6,0)</f>
        <v>0</v>
      </c>
      <c r="H12" s="134" t="s">
        <v>0</v>
      </c>
      <c r="I12" s="136">
        <f ca="1">VLOOKUP($B12,$V$26:$AD$32,7,0)</f>
        <v>0</v>
      </c>
      <c r="J12" s="134">
        <f ca="1">VLOOKUP($B12,$V$26:$AD$32,8,0)</f>
        <v>0</v>
      </c>
      <c r="K12" s="134">
        <f ca="1">VLOOKUP($B12,$V$26:$AD$32,9,0)</f>
        <v>0</v>
      </c>
      <c r="L12" s="132" t="s">
        <v>183</v>
      </c>
      <c r="M12" s="137">
        <f ca="1">VLOOKUP($B12,$V$26:$AH$32,12,0)</f>
        <v>0</v>
      </c>
      <c r="N12" s="137" t="s">
        <v>0</v>
      </c>
      <c r="O12" s="137">
        <f ca="1">VLOOKUP($B12,$V$26:$AH$32,13,0)</f>
        <v>0</v>
      </c>
      <c r="P12" s="138" t="s">
        <v>184</v>
      </c>
      <c r="W12" s="104"/>
      <c r="X12" s="104"/>
      <c r="Y12" s="104"/>
      <c r="Z12" s="104"/>
      <c r="AA12" s="104"/>
    </row>
    <row r="13" spans="1:35" x14ac:dyDescent="0.35">
      <c r="A13" s="100"/>
      <c r="B13" s="24"/>
      <c r="C13" s="85"/>
      <c r="D13" s="85"/>
      <c r="E13" s="85"/>
      <c r="F13" s="85"/>
      <c r="G13" s="87"/>
      <c r="H13" s="85"/>
      <c r="I13" s="89"/>
      <c r="J13" s="85"/>
      <c r="K13" s="85"/>
      <c r="M13" s="112"/>
      <c r="N13" s="112"/>
      <c r="O13" s="112"/>
      <c r="W13" s="16"/>
      <c r="X13" s="16"/>
      <c r="Y13" s="16"/>
      <c r="Z13" s="16"/>
      <c r="AA13" s="16"/>
    </row>
    <row r="14" spans="1:35" x14ac:dyDescent="0.35">
      <c r="A14" s="100"/>
      <c r="B14" s="24"/>
      <c r="C14" s="85"/>
      <c r="D14" s="16"/>
      <c r="E14" s="16"/>
      <c r="F14" s="16"/>
      <c r="G14" s="87"/>
      <c r="H14" s="85"/>
      <c r="I14" s="89"/>
      <c r="K14" s="85"/>
    </row>
    <row r="15" spans="1:35" ht="15.5" x14ac:dyDescent="0.35">
      <c r="A15" s="122" t="s">
        <v>191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</row>
    <row r="16" spans="1:35" ht="5.5" customHeight="1" x14ac:dyDescent="0.3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1:35" x14ac:dyDescent="0.35">
      <c r="A17" s="102">
        <v>1</v>
      </c>
      <c r="B17" s="123" t="s">
        <v>25</v>
      </c>
      <c r="C17" s="113">
        <v>10</v>
      </c>
      <c r="D17" s="113" t="s">
        <v>0</v>
      </c>
      <c r="E17" s="113">
        <v>10</v>
      </c>
      <c r="F17" s="124" t="s">
        <v>10</v>
      </c>
      <c r="G17" s="124"/>
      <c r="H17" s="124"/>
      <c r="I17" s="124"/>
      <c r="J17" s="124"/>
      <c r="K17" s="124"/>
      <c r="L17" s="102" t="s">
        <v>183</v>
      </c>
      <c r="M17" s="106">
        <v>54</v>
      </c>
      <c r="N17" s="107" t="s">
        <v>0</v>
      </c>
      <c r="O17" s="108">
        <v>50</v>
      </c>
      <c r="P17" s="103" t="s">
        <v>184</v>
      </c>
      <c r="Q17" s="151" t="s">
        <v>192</v>
      </c>
      <c r="AI17" s="109"/>
    </row>
    <row r="18" spans="1:35" x14ac:dyDescent="0.35">
      <c r="A18" s="139">
        <v>2</v>
      </c>
      <c r="B18" s="140" t="s">
        <v>185</v>
      </c>
      <c r="C18" s="141">
        <v>11</v>
      </c>
      <c r="D18" s="141" t="s">
        <v>0</v>
      </c>
      <c r="E18" s="141">
        <v>6</v>
      </c>
      <c r="F18" s="142" t="s">
        <v>29</v>
      </c>
      <c r="G18" s="142"/>
      <c r="H18" s="142"/>
      <c r="I18" s="142"/>
      <c r="J18" s="142"/>
      <c r="K18" s="142"/>
      <c r="L18" s="139" t="s">
        <v>183</v>
      </c>
      <c r="M18" s="143">
        <v>48</v>
      </c>
      <c r="N18" s="144" t="s">
        <v>0</v>
      </c>
      <c r="O18" s="147">
        <v>32</v>
      </c>
      <c r="P18" s="148" t="s">
        <v>184</v>
      </c>
      <c r="Q18" s="154" t="s">
        <v>192</v>
      </c>
      <c r="AI18" s="109"/>
    </row>
    <row r="19" spans="1:35" x14ac:dyDescent="0.35">
      <c r="A19" s="102">
        <v>3</v>
      </c>
      <c r="B19" s="123" t="s">
        <v>10</v>
      </c>
      <c r="C19" s="113">
        <v>8</v>
      </c>
      <c r="D19" s="113" t="s">
        <v>0</v>
      </c>
      <c r="E19" s="113">
        <v>9</v>
      </c>
      <c r="F19" s="124" t="s">
        <v>185</v>
      </c>
      <c r="G19" s="124"/>
      <c r="H19" s="124"/>
      <c r="I19" s="124"/>
      <c r="J19" s="124"/>
      <c r="K19" s="124"/>
      <c r="L19" s="102" t="s">
        <v>183</v>
      </c>
      <c r="M19" s="106">
        <v>56</v>
      </c>
      <c r="N19" s="107" t="s">
        <v>0</v>
      </c>
      <c r="O19" s="108">
        <v>65</v>
      </c>
      <c r="P19" s="103" t="s">
        <v>184</v>
      </c>
      <c r="Q19" s="153" t="s">
        <v>192</v>
      </c>
      <c r="AI19" s="109"/>
    </row>
    <row r="20" spans="1:35" x14ac:dyDescent="0.35">
      <c r="A20" s="139">
        <v>4</v>
      </c>
      <c r="B20" s="140" t="s">
        <v>29</v>
      </c>
      <c r="C20" s="141">
        <v>20</v>
      </c>
      <c r="D20" s="141" t="s">
        <v>0</v>
      </c>
      <c r="E20" s="141">
        <v>0</v>
      </c>
      <c r="F20" s="142" t="s">
        <v>25</v>
      </c>
      <c r="G20" s="142"/>
      <c r="H20" s="142"/>
      <c r="I20" s="142"/>
      <c r="J20" s="142"/>
      <c r="K20" s="142"/>
      <c r="L20" s="139" t="s">
        <v>183</v>
      </c>
      <c r="M20" s="143">
        <v>92</v>
      </c>
      <c r="N20" s="144" t="s">
        <v>0</v>
      </c>
      <c r="O20" s="145">
        <v>32</v>
      </c>
      <c r="P20" s="146" t="s">
        <v>184</v>
      </c>
      <c r="Q20" s="152" t="s">
        <v>192</v>
      </c>
      <c r="AI20" s="109"/>
    </row>
    <row r="21" spans="1:35" hidden="1" x14ac:dyDescent="0.35">
      <c r="A21" s="102"/>
      <c r="B21" s="123"/>
      <c r="C21" s="113"/>
      <c r="D21" s="113" t="s">
        <v>0</v>
      </c>
      <c r="E21" s="113"/>
      <c r="F21" s="124"/>
      <c r="G21" s="124"/>
      <c r="H21" s="124"/>
      <c r="I21" s="124"/>
      <c r="J21" s="124"/>
      <c r="K21" s="124"/>
      <c r="L21" s="102" t="s">
        <v>183</v>
      </c>
      <c r="M21" s="106"/>
      <c r="N21" s="107" t="s">
        <v>0</v>
      </c>
      <c r="O21" s="108"/>
      <c r="P21" s="103" t="s">
        <v>184</v>
      </c>
      <c r="Q21" s="153"/>
    </row>
    <row r="22" spans="1:35" hidden="1" x14ac:dyDescent="0.35">
      <c r="A22" s="102"/>
      <c r="B22" s="123"/>
      <c r="C22" s="113"/>
      <c r="D22" s="113" t="s">
        <v>0</v>
      </c>
      <c r="E22" s="113"/>
      <c r="F22" s="124"/>
      <c r="G22" s="124"/>
      <c r="H22" s="124"/>
      <c r="I22" s="124"/>
      <c r="J22" s="124"/>
      <c r="K22" s="124"/>
      <c r="L22" s="102" t="s">
        <v>183</v>
      </c>
      <c r="M22" s="106"/>
      <c r="N22" s="107" t="s">
        <v>0</v>
      </c>
      <c r="O22" s="108"/>
      <c r="P22" s="103" t="s">
        <v>184</v>
      </c>
      <c r="Q22" s="153"/>
    </row>
    <row r="23" spans="1:35" hidden="1" x14ac:dyDescent="0.35">
      <c r="A23" s="125"/>
      <c r="B23" s="126"/>
      <c r="C23" s="30"/>
      <c r="D23" s="30" t="s">
        <v>0</v>
      </c>
      <c r="E23" s="30"/>
      <c r="F23" s="127"/>
      <c r="G23" s="127"/>
      <c r="H23" s="127"/>
      <c r="I23" s="127"/>
      <c r="J23" s="127"/>
      <c r="K23" s="127"/>
      <c r="L23" s="125" t="s">
        <v>183</v>
      </c>
      <c r="M23" s="128"/>
      <c r="N23" s="129" t="s">
        <v>0</v>
      </c>
      <c r="O23" s="130"/>
      <c r="P23" s="131" t="s">
        <v>184</v>
      </c>
      <c r="Q23" s="153"/>
    </row>
    <row r="24" spans="1:35" hidden="1" x14ac:dyDescent="0.35">
      <c r="A24" s="102"/>
      <c r="B24" s="123"/>
      <c r="C24" s="113"/>
      <c r="D24" s="113" t="s">
        <v>0</v>
      </c>
      <c r="E24" s="113"/>
      <c r="F24" s="124"/>
      <c r="G24" s="124"/>
      <c r="H24" s="124"/>
      <c r="I24" s="124"/>
      <c r="J24" s="124"/>
      <c r="K24" s="124"/>
      <c r="L24" s="102" t="s">
        <v>183</v>
      </c>
      <c r="M24" s="106"/>
      <c r="N24" s="107" t="s">
        <v>0</v>
      </c>
      <c r="O24" s="108"/>
      <c r="P24" s="103" t="s">
        <v>184</v>
      </c>
      <c r="Q24" s="153"/>
    </row>
    <row r="25" spans="1:35" hidden="1" x14ac:dyDescent="0.35">
      <c r="A25" s="125"/>
      <c r="B25" s="126"/>
      <c r="C25" s="30"/>
      <c r="D25" s="30" t="s">
        <v>0</v>
      </c>
      <c r="E25" s="30"/>
      <c r="F25" s="127"/>
      <c r="G25" s="127"/>
      <c r="H25" s="127"/>
      <c r="I25" s="127"/>
      <c r="J25" s="127"/>
      <c r="K25" s="127"/>
      <c r="L25" s="125" t="s">
        <v>183</v>
      </c>
      <c r="M25" s="128"/>
      <c r="N25" s="129" t="s">
        <v>0</v>
      </c>
      <c r="O25" s="130"/>
      <c r="P25" s="131" t="s">
        <v>184</v>
      </c>
      <c r="Q25" s="153"/>
      <c r="W25" s="17" t="s">
        <v>1</v>
      </c>
      <c r="X25" s="18" t="s">
        <v>2</v>
      </c>
      <c r="Y25" s="18" t="s">
        <v>3</v>
      </c>
      <c r="Z25" s="18" t="s">
        <v>4</v>
      </c>
      <c r="AA25" s="19" t="s">
        <v>5</v>
      </c>
      <c r="AB25" s="20" t="s">
        <v>6</v>
      </c>
      <c r="AC25" s="18" t="s">
        <v>7</v>
      </c>
      <c r="AD25" s="19" t="s">
        <v>8</v>
      </c>
      <c r="AE25" s="85" t="s">
        <v>9</v>
      </c>
    </row>
    <row r="26" spans="1:35" hidden="1" x14ac:dyDescent="0.35">
      <c r="A26" s="102"/>
      <c r="B26" s="123"/>
      <c r="C26" s="113"/>
      <c r="D26" s="113" t="s">
        <v>0</v>
      </c>
      <c r="E26" s="113"/>
      <c r="F26" s="124"/>
      <c r="G26" s="124"/>
      <c r="H26" s="124"/>
      <c r="I26" s="124"/>
      <c r="J26" s="124"/>
      <c r="K26" s="124"/>
      <c r="L26" s="102" t="s">
        <v>183</v>
      </c>
      <c r="M26" s="106"/>
      <c r="N26" s="107" t="s">
        <v>0</v>
      </c>
      <c r="O26" s="108"/>
      <c r="P26" s="103" t="s">
        <v>184</v>
      </c>
      <c r="Q26" s="153"/>
      <c r="V26" s="105" t="str">
        <f>W5</f>
        <v>Gunners Břeclav</v>
      </c>
      <c r="W26" s="21">
        <f>SUM(X26:Z26)</f>
        <v>2</v>
      </c>
      <c r="X26" s="16">
        <f t="array" ref="X26">SUM((home=V26)*(homescore&gt;visitorscore),(visitor=V26)*(visitorscore&gt;homescore))</f>
        <v>0</v>
      </c>
      <c r="Y26" s="16">
        <f t="array" ref="Y26">SUM((home=V26)*(homescore=visitorscore)*ISNUMBER(visitorscore),(visitor=V26)*(visitorscore=homescore)*ISNUMBER(homescore))</f>
        <v>1</v>
      </c>
      <c r="Z26" s="16">
        <f t="array" ref="Z26">SUM((home=V26)*(homescore&lt;visitorscore),(visitor=V26)*(visitorscore&lt;homescore))</f>
        <v>1</v>
      </c>
      <c r="AA26" s="22">
        <f t="shared" ref="AA26" ca="1" si="0">SUMIF(home,V26,homescore)+SUMIF(visitor,V26,visitorscore)</f>
        <v>10</v>
      </c>
      <c r="AB26" s="23">
        <f t="shared" ref="AB26" ca="1" si="1">SUMIF(home,V26,visitorscore)+SUMIF(visitor,V26,homescore)</f>
        <v>30</v>
      </c>
      <c r="AC26" s="85">
        <f ca="1">AA26-AB26</f>
        <v>-20</v>
      </c>
      <c r="AD26" s="22">
        <f>(X26*2)+Y26</f>
        <v>1</v>
      </c>
      <c r="AE26" s="14">
        <f ca="1">AA26+AC26*10000+AD26*1000000000</f>
        <v>999800010</v>
      </c>
      <c r="AG26" s="22">
        <f ca="1">SUMIF(home,V26,homegoal)+SUMIF(visitor,V26,visitorgoal)</f>
        <v>86</v>
      </c>
      <c r="AH26" s="22">
        <f ca="1">SUMIF(home,V26,visitorgoal)+SUMIF(visitor,V26,homegoal)</f>
        <v>142</v>
      </c>
    </row>
    <row r="27" spans="1:35" hidden="1" x14ac:dyDescent="0.35">
      <c r="A27" s="102"/>
      <c r="B27" s="123"/>
      <c r="C27" s="113"/>
      <c r="D27" s="113" t="s">
        <v>0</v>
      </c>
      <c r="E27" s="113"/>
      <c r="F27" s="124"/>
      <c r="G27" s="124"/>
      <c r="H27" s="124"/>
      <c r="I27" s="124"/>
      <c r="J27" s="124"/>
      <c r="K27" s="124"/>
      <c r="L27" s="102" t="s">
        <v>183</v>
      </c>
      <c r="M27" s="106"/>
      <c r="N27" s="107" t="s">
        <v>0</v>
      </c>
      <c r="O27" s="108"/>
      <c r="P27" s="103" t="s">
        <v>184</v>
      </c>
      <c r="Q27" s="153"/>
      <c r="V27" s="105" t="str">
        <f t="shared" ref="V27:V32" si="2">W6</f>
        <v>Prague NHL</v>
      </c>
      <c r="W27" s="21">
        <f t="shared" ref="W27:W32" si="3">SUM(X27:Z27)</f>
        <v>2</v>
      </c>
      <c r="X27" s="16">
        <f t="array" ref="X27">SUM((home=V27)*(homescore&gt;visitorscore),(visitor=V27)*(visitorscore&gt;homescore))</f>
        <v>0</v>
      </c>
      <c r="Y27" s="16">
        <f t="array" ref="Y27">SUM((home=V27)*(homescore=visitorscore)*ISNUMBER(visitorscore),(visitor=V27)*(visitorscore=homescore)*ISNUMBER(homescore))</f>
        <v>1</v>
      </c>
      <c r="Z27" s="16">
        <f t="array" ref="Z27">SUM((home=V27)*(homescore&lt;visitorscore),(visitor=V27)*(visitorscore&lt;homescore))</f>
        <v>1</v>
      </c>
      <c r="AA27" s="22">
        <f t="shared" ref="AA27" ca="1" si="4">SUMIF(home,V27,homescore)+SUMIF(visitor,V27,visitorscore)</f>
        <v>18</v>
      </c>
      <c r="AB27" s="23">
        <f t="shared" ref="AB27" ca="1" si="5">SUMIF(home,V27,visitorscore)+SUMIF(visitor,V27,homescore)</f>
        <v>19</v>
      </c>
      <c r="AC27" s="85">
        <f t="shared" ref="AC27:AC32" ca="1" si="6">AA27-AB27</f>
        <v>-1</v>
      </c>
      <c r="AD27" s="22">
        <f t="shared" ref="AD27:AD32" si="7">(X27*2)+Y27</f>
        <v>1</v>
      </c>
      <c r="AE27" s="14">
        <f t="shared" ref="AE27:AE32" ca="1" si="8">AA27+AC27*10000+AD27*1000000000</f>
        <v>999990018</v>
      </c>
      <c r="AG27" s="22">
        <f ca="1">SUMIF(home,V27,homegoal)+SUMIF(visitor,V27,visitorgoal)</f>
        <v>106</v>
      </c>
      <c r="AH27" s="22">
        <f ca="1">SUMIF(home,V27,visitorgoal)+SUMIF(visitor,V27,homegoal)</f>
        <v>119</v>
      </c>
    </row>
    <row r="28" spans="1:35" hidden="1" x14ac:dyDescent="0.35">
      <c r="A28" s="125"/>
      <c r="B28" s="126"/>
      <c r="C28" s="30"/>
      <c r="D28" s="30" t="s">
        <v>0</v>
      </c>
      <c r="E28" s="30"/>
      <c r="F28" s="127"/>
      <c r="G28" s="127"/>
      <c r="H28" s="127"/>
      <c r="I28" s="127"/>
      <c r="J28" s="127"/>
      <c r="K28" s="127"/>
      <c r="L28" s="125" t="s">
        <v>183</v>
      </c>
      <c r="M28" s="128"/>
      <c r="N28" s="129" t="s">
        <v>0</v>
      </c>
      <c r="O28" s="130"/>
      <c r="P28" s="131" t="s">
        <v>184</v>
      </c>
      <c r="Q28" s="153"/>
      <c r="V28" s="105" t="str">
        <f t="shared" si="2"/>
        <v>Šprtmejkři Ostrava A-ONE</v>
      </c>
      <c r="W28" s="21">
        <f t="shared" si="3"/>
        <v>2</v>
      </c>
      <c r="X28" s="16">
        <f t="array" ref="X28">SUM((home=V28)*(homescore&gt;visitorscore),(visitor=V28)*(visitorscore&gt;homescore))</f>
        <v>2</v>
      </c>
      <c r="Y28" s="16">
        <f t="array" ref="Y28">SUM((home=V28)*(homescore=visitorscore)*ISNUMBER(visitorscore),(visitor=V28)*(visitorscore=homescore)*ISNUMBER(homescore))</f>
        <v>0</v>
      </c>
      <c r="Z28" s="16">
        <f t="array" ref="Z28">SUM((home=V28)*(homescore&lt;visitorscore),(visitor=V28)*(visitorscore&lt;homescore))</f>
        <v>0</v>
      </c>
      <c r="AA28" s="22">
        <f t="shared" ref="AA28" ca="1" si="9">SUMIF(home,V28,homescore)+SUMIF(visitor,V28,visitorscore)</f>
        <v>20</v>
      </c>
      <c r="AB28" s="23">
        <f t="shared" ref="AB28" ca="1" si="10">SUMIF(home,V28,visitorscore)+SUMIF(visitor,V28,homescore)</f>
        <v>14</v>
      </c>
      <c r="AC28" s="85">
        <f t="shared" ca="1" si="6"/>
        <v>6</v>
      </c>
      <c r="AD28" s="22">
        <f t="shared" si="7"/>
        <v>4</v>
      </c>
      <c r="AE28" s="14">
        <f t="shared" ca="1" si="8"/>
        <v>4000060020</v>
      </c>
      <c r="AG28" s="22">
        <f ca="1">SUMIF(home,V28,homegoal)+SUMIF(visitor,V28,visitorgoal)</f>
        <v>113</v>
      </c>
      <c r="AH28" s="22">
        <f ca="1">SUMIF(home,V28,visitorgoal)+SUMIF(visitor,V28,homegoal)</f>
        <v>88</v>
      </c>
    </row>
    <row r="29" spans="1:35" hidden="1" x14ac:dyDescent="0.35">
      <c r="A29" s="102"/>
      <c r="B29" s="123"/>
      <c r="C29" s="113"/>
      <c r="D29" s="113" t="s">
        <v>0</v>
      </c>
      <c r="E29" s="113"/>
      <c r="F29" s="124"/>
      <c r="G29" s="124"/>
      <c r="H29" s="124"/>
      <c r="I29" s="124"/>
      <c r="J29" s="124"/>
      <c r="K29" s="124"/>
      <c r="L29" s="102" t="s">
        <v>183</v>
      </c>
      <c r="M29" s="106"/>
      <c r="N29" s="107" t="s">
        <v>0</v>
      </c>
      <c r="O29" s="108"/>
      <c r="P29" s="103" t="s">
        <v>184</v>
      </c>
      <c r="Q29" s="153"/>
      <c r="V29" s="105" t="str">
        <f t="shared" si="2"/>
        <v>Dragons Modřice</v>
      </c>
      <c r="W29" s="21">
        <f t="shared" si="3"/>
        <v>0</v>
      </c>
      <c r="X29" s="16">
        <f t="array" ref="X29">SUM((home=V29)*(homescore&gt;visitorscore),(visitor=V29)*(visitorscore&gt;homescore))</f>
        <v>0</v>
      </c>
      <c r="Y29" s="16">
        <f t="array" ref="Y29">SUM((home=V29)*(homescore=visitorscore)*ISNUMBER(visitorscore),(visitor=V29)*(visitorscore=homescore)*ISNUMBER(homescore))</f>
        <v>0</v>
      </c>
      <c r="Z29" s="16">
        <f t="array" ref="Z29">SUM((home=V29)*(homescore&lt;visitorscore),(visitor=V29)*(visitorscore&lt;homescore))</f>
        <v>0</v>
      </c>
      <c r="AA29" s="22">
        <f t="shared" ref="AA29" ca="1" si="11">SUMIF(home,V29,homescore)+SUMIF(visitor,V29,visitorscore)</f>
        <v>0</v>
      </c>
      <c r="AB29" s="23">
        <f t="shared" ref="AB29" ca="1" si="12">SUMIF(home,V29,visitorscore)+SUMIF(visitor,V29,homescore)</f>
        <v>0</v>
      </c>
      <c r="AC29" s="85">
        <f t="shared" ca="1" si="6"/>
        <v>0</v>
      </c>
      <c r="AD29" s="22">
        <f t="shared" si="7"/>
        <v>0</v>
      </c>
      <c r="AE29" s="14">
        <f t="shared" ca="1" si="8"/>
        <v>0</v>
      </c>
      <c r="AG29" s="22">
        <f ca="1">SUMIF(home,V29,homegoal)+SUMIF(visitor,V29,visitorgoal)</f>
        <v>0</v>
      </c>
      <c r="AH29" s="22">
        <f ca="1">SUMIF(home,V29,visitorgoal)+SUMIF(visitor,V29,homegoal)</f>
        <v>0</v>
      </c>
    </row>
    <row r="30" spans="1:35" hidden="1" x14ac:dyDescent="0.35">
      <c r="A30" s="125"/>
      <c r="B30" s="126"/>
      <c r="C30" s="30"/>
      <c r="D30" s="30" t="s">
        <v>0</v>
      </c>
      <c r="E30" s="30"/>
      <c r="F30" s="127"/>
      <c r="G30" s="127"/>
      <c r="H30" s="127"/>
      <c r="I30" s="127"/>
      <c r="J30" s="127"/>
      <c r="K30" s="127"/>
      <c r="L30" s="125" t="s">
        <v>183</v>
      </c>
      <c r="M30" s="128"/>
      <c r="N30" s="129" t="s">
        <v>0</v>
      </c>
      <c r="O30" s="130"/>
      <c r="P30" s="131" t="s">
        <v>184</v>
      </c>
      <c r="Q30" s="153"/>
      <c r="V30" s="105" t="str">
        <f t="shared" si="2"/>
        <v>BHK IQ Boskovice</v>
      </c>
      <c r="W30" s="21">
        <f t="shared" si="3"/>
        <v>0</v>
      </c>
      <c r="X30" s="16">
        <f t="array" ref="X30">SUM((home=V30)*(homescore&gt;visitorscore),(visitor=V30)*(visitorscore&gt;homescore))</f>
        <v>0</v>
      </c>
      <c r="Y30" s="16">
        <f t="array" ref="Y30">SUM((home=V30)*(homescore=visitorscore)*ISNUMBER(visitorscore),(visitor=V30)*(visitorscore=homescore)*ISNUMBER(homescore))</f>
        <v>0</v>
      </c>
      <c r="Z30" s="16">
        <f t="array" ref="Z30">SUM((home=V30)*(homescore&lt;visitorscore),(visitor=V30)*(visitorscore&lt;homescore))</f>
        <v>0</v>
      </c>
      <c r="AA30" s="22">
        <f t="shared" ref="AA30" ca="1" si="13">SUMIF(home,V30,homescore)+SUMIF(visitor,V30,visitorscore)</f>
        <v>0</v>
      </c>
      <c r="AB30" s="23">
        <f t="shared" ref="AB30" ca="1" si="14">SUMIF(home,V30,visitorscore)+SUMIF(visitor,V30,homescore)</f>
        <v>0</v>
      </c>
      <c r="AC30" s="85">
        <f t="shared" ca="1" si="6"/>
        <v>0</v>
      </c>
      <c r="AD30" s="22">
        <f t="shared" si="7"/>
        <v>0</v>
      </c>
      <c r="AE30" s="14">
        <f t="shared" ca="1" si="8"/>
        <v>0</v>
      </c>
      <c r="AG30" s="22">
        <f ca="1">SUMIF(home,V30,homegoal)+SUMIF(visitor,V30,visitorgoal)</f>
        <v>0</v>
      </c>
      <c r="AH30" s="22">
        <f ca="1">SUMIF(home,V30,visitorgoal)+SUMIF(visitor,V30,homegoal)</f>
        <v>0</v>
      </c>
    </row>
    <row r="31" spans="1:35" hidden="1" x14ac:dyDescent="0.35">
      <c r="A31" s="102"/>
      <c r="B31" s="123"/>
      <c r="C31" s="113"/>
      <c r="D31" s="113" t="s">
        <v>0</v>
      </c>
      <c r="E31" s="113"/>
      <c r="F31" s="124"/>
      <c r="G31" s="124"/>
      <c r="H31" s="124"/>
      <c r="I31" s="124"/>
      <c r="J31" s="124"/>
      <c r="K31" s="124"/>
      <c r="L31" s="102" t="s">
        <v>183</v>
      </c>
      <c r="M31" s="106"/>
      <c r="N31" s="107" t="s">
        <v>0</v>
      </c>
      <c r="O31" s="108"/>
      <c r="P31" s="103" t="s">
        <v>184</v>
      </c>
      <c r="Q31" s="153"/>
      <c r="V31" s="105" t="str">
        <f t="shared" si="2"/>
        <v>Doudeen Team</v>
      </c>
      <c r="W31" s="21">
        <f t="shared" si="3"/>
        <v>2</v>
      </c>
      <c r="X31" s="16">
        <f t="array" ref="X31">SUM((home=V31)*(homescore&gt;visitorscore),(visitor=V31)*(visitorscore&gt;homescore))</f>
        <v>1</v>
      </c>
      <c r="Y31" s="16">
        <f t="array" ref="Y31">SUM((home=V31)*(homescore=visitorscore)*ISNUMBER(visitorscore),(visitor=V31)*(visitorscore=homescore)*ISNUMBER(homescore))</f>
        <v>0</v>
      </c>
      <c r="Z31" s="16">
        <f t="array" ref="Z31">SUM((home=V31)*(homescore&lt;visitorscore),(visitor=V31)*(visitorscore&lt;homescore))</f>
        <v>1</v>
      </c>
      <c r="AA31" s="22">
        <f t="shared" ref="AA31" ca="1" si="15">SUMIF(home,V31,homescore)+SUMIF(visitor,V31,visitorscore)</f>
        <v>26</v>
      </c>
      <c r="AB31" s="23">
        <f t="shared" ref="AB31" ca="1" si="16">SUMIF(home,V31,visitorscore)+SUMIF(visitor,V31,homescore)</f>
        <v>11</v>
      </c>
      <c r="AC31" s="85">
        <f t="shared" ca="1" si="6"/>
        <v>15</v>
      </c>
      <c r="AD31" s="22">
        <f t="shared" si="7"/>
        <v>2</v>
      </c>
      <c r="AE31" s="14">
        <f t="shared" ca="1" si="8"/>
        <v>2000150026</v>
      </c>
      <c r="AG31" s="22">
        <f ca="1">SUMIF(home,V31,homegoal)+SUMIF(visitor,V31,visitorgoal)</f>
        <v>124</v>
      </c>
      <c r="AH31" s="22">
        <f ca="1">SUMIF(home,V31,visitorgoal)+SUMIF(visitor,V31,homegoal)</f>
        <v>80</v>
      </c>
    </row>
    <row r="32" spans="1:35" hidden="1" x14ac:dyDescent="0.35">
      <c r="A32" s="102"/>
      <c r="B32" s="123"/>
      <c r="C32" s="113"/>
      <c r="D32" s="113" t="s">
        <v>0</v>
      </c>
      <c r="E32" s="113"/>
      <c r="F32" s="124"/>
      <c r="G32" s="124"/>
      <c r="H32" s="124"/>
      <c r="I32" s="124"/>
      <c r="J32" s="124"/>
      <c r="K32" s="124"/>
      <c r="L32" s="102" t="s">
        <v>183</v>
      </c>
      <c r="M32" s="106"/>
      <c r="N32" s="107" t="s">
        <v>0</v>
      </c>
      <c r="O32" s="108"/>
      <c r="P32" s="103" t="s">
        <v>184</v>
      </c>
      <c r="Q32" s="153"/>
      <c r="V32" s="105" t="str">
        <f t="shared" si="2"/>
        <v>SHL WIP Reklama Dobrá Voda</v>
      </c>
      <c r="W32" s="21">
        <f t="shared" si="3"/>
        <v>0</v>
      </c>
      <c r="X32" s="16">
        <f t="array" ref="X32">SUM((home=V32)*(homescore&gt;visitorscore),(visitor=V32)*(visitorscore&gt;homescore))</f>
        <v>0</v>
      </c>
      <c r="Y32" s="16">
        <f t="array" ref="Y32">SUM((home=V32)*(homescore=visitorscore)*ISNUMBER(visitorscore),(visitor=V32)*(visitorscore=homescore)*ISNUMBER(homescore))</f>
        <v>0</v>
      </c>
      <c r="Z32" s="16">
        <f t="array" ref="Z32">SUM((home=V32)*(homescore&lt;visitorscore),(visitor=V32)*(visitorscore&lt;homescore))</f>
        <v>0</v>
      </c>
      <c r="AA32" s="22">
        <f t="shared" ref="AA32" ca="1" si="17">SUMIF(home,V32,homescore)+SUMIF(visitor,V32,visitorscore)</f>
        <v>0</v>
      </c>
      <c r="AB32" s="23">
        <f t="shared" ref="AB32" ca="1" si="18">SUMIF(home,V32,visitorscore)+SUMIF(visitor,V32,homescore)</f>
        <v>0</v>
      </c>
      <c r="AC32" s="85">
        <f t="shared" ca="1" si="6"/>
        <v>0</v>
      </c>
      <c r="AD32" s="22">
        <f t="shared" si="7"/>
        <v>0</v>
      </c>
      <c r="AE32" s="14">
        <f t="shared" ca="1" si="8"/>
        <v>0</v>
      </c>
      <c r="AG32" s="22">
        <f ca="1">SUMIF(home,V32,homegoal)+SUMIF(visitor,V32,visitorgoal)</f>
        <v>0</v>
      </c>
      <c r="AH32" s="22">
        <f ca="1">SUMIF(home,V32,visitorgoal)+SUMIF(visitor,V32,homegoal)</f>
        <v>0</v>
      </c>
    </row>
    <row r="33" spans="1:17" hidden="1" x14ac:dyDescent="0.35">
      <c r="A33" s="125"/>
      <c r="B33" s="126"/>
      <c r="C33" s="30"/>
      <c r="D33" s="30" t="s">
        <v>0</v>
      </c>
      <c r="E33" s="30"/>
      <c r="F33" s="127"/>
      <c r="G33" s="127"/>
      <c r="H33" s="127"/>
      <c r="I33" s="127"/>
      <c r="J33" s="127"/>
      <c r="K33" s="127"/>
      <c r="L33" s="125" t="s">
        <v>183</v>
      </c>
      <c r="M33" s="128"/>
      <c r="N33" s="129" t="s">
        <v>0</v>
      </c>
      <c r="O33" s="130"/>
      <c r="P33" s="131" t="s">
        <v>184</v>
      </c>
      <c r="Q33" s="153"/>
    </row>
    <row r="34" spans="1:17" hidden="1" x14ac:dyDescent="0.35">
      <c r="A34" s="102"/>
      <c r="B34" s="123"/>
      <c r="C34" s="113"/>
      <c r="D34" s="113" t="s">
        <v>0</v>
      </c>
      <c r="E34" s="113"/>
      <c r="F34" s="124"/>
      <c r="G34" s="124"/>
      <c r="H34" s="124"/>
      <c r="I34" s="124"/>
      <c r="J34" s="124"/>
      <c r="K34" s="124"/>
      <c r="L34" s="102" t="s">
        <v>183</v>
      </c>
      <c r="M34" s="106"/>
      <c r="N34" s="107" t="s">
        <v>0</v>
      </c>
      <c r="O34" s="108"/>
      <c r="P34" s="103" t="s">
        <v>184</v>
      </c>
      <c r="Q34" s="153"/>
    </row>
    <row r="35" spans="1:17" hidden="1" x14ac:dyDescent="0.35">
      <c r="A35" s="125"/>
      <c r="B35" s="126"/>
      <c r="C35" s="30"/>
      <c r="D35" s="30" t="s">
        <v>0</v>
      </c>
      <c r="E35" s="30"/>
      <c r="F35" s="127"/>
      <c r="G35" s="127"/>
      <c r="H35" s="127"/>
      <c r="I35" s="127"/>
      <c r="J35" s="127"/>
      <c r="K35" s="127"/>
      <c r="L35" s="125" t="s">
        <v>183</v>
      </c>
      <c r="M35" s="128"/>
      <c r="N35" s="129" t="s">
        <v>0</v>
      </c>
      <c r="O35" s="130"/>
      <c r="P35" s="131" t="s">
        <v>184</v>
      </c>
      <c r="Q35" s="153"/>
    </row>
  </sheetData>
  <mergeCells count="32">
    <mergeCell ref="W11:AA11"/>
    <mergeCell ref="W12:AA12"/>
    <mergeCell ref="C1:P2"/>
    <mergeCell ref="C3:P3"/>
    <mergeCell ref="A16:P16"/>
    <mergeCell ref="A15:P15"/>
    <mergeCell ref="F32:K32"/>
    <mergeCell ref="F33:K33"/>
    <mergeCell ref="F34:K34"/>
    <mergeCell ref="F35:K35"/>
    <mergeCell ref="W5:AA5"/>
    <mergeCell ref="W6:AA6"/>
    <mergeCell ref="W7:AA7"/>
    <mergeCell ref="W8:AA8"/>
    <mergeCell ref="W9:AA9"/>
    <mergeCell ref="W10:AA10"/>
    <mergeCell ref="F26:K26"/>
    <mergeCell ref="F27:K27"/>
    <mergeCell ref="F28:K28"/>
    <mergeCell ref="F29:K29"/>
    <mergeCell ref="F30:K30"/>
    <mergeCell ref="F31:K31"/>
    <mergeCell ref="F20:K20"/>
    <mergeCell ref="F21:K21"/>
    <mergeCell ref="F22:K22"/>
    <mergeCell ref="F23:K23"/>
    <mergeCell ref="F24:K24"/>
    <mergeCell ref="F25:K25"/>
    <mergeCell ref="G5:I5"/>
    <mergeCell ref="F17:K17"/>
    <mergeCell ref="F18:K18"/>
    <mergeCell ref="F19:K1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8859-2891-440B-B353-A5CE14AA26B1}">
  <dimension ref="C1:AN130"/>
  <sheetViews>
    <sheetView topLeftCell="O3" zoomScaleNormal="100" workbookViewId="0">
      <selection activeCell="Q15" sqref="Q15"/>
    </sheetView>
  </sheetViews>
  <sheetFormatPr defaultRowHeight="14.5" x14ac:dyDescent="0.35"/>
  <cols>
    <col min="1" max="14" width="0" style="14" hidden="1" customWidth="1"/>
    <col min="15" max="15" width="3.26953125" style="14" customWidth="1"/>
    <col min="16" max="16" width="20.1796875" style="14" customWidth="1"/>
    <col min="17" max="17" width="19.36328125" style="88" customWidth="1"/>
    <col min="18" max="18" width="4.54296875" style="14" customWidth="1"/>
    <col min="19" max="21" width="3.54296875" style="14" customWidth="1"/>
    <col min="22" max="22" width="5.90625" style="100" customWidth="1"/>
    <col min="23" max="23" width="1" style="14" customWidth="1"/>
    <col min="24" max="24" width="4.1796875" style="88" customWidth="1"/>
    <col min="25" max="25" width="5.08984375" style="14" customWidth="1"/>
    <col min="26" max="26" width="6.08984375" style="14" customWidth="1"/>
    <col min="27" max="27" width="6.54296875" style="14" customWidth="1"/>
    <col min="28" max="28" width="8.7265625" style="14" hidden="1" customWidth="1"/>
    <col min="29" max="29" width="17.26953125" style="14" hidden="1" customWidth="1"/>
    <col min="30" max="30" width="19.08984375" style="14" hidden="1" customWidth="1"/>
    <col min="31" max="39" width="8.7265625" style="14" hidden="1" customWidth="1"/>
    <col min="40" max="40" width="17.453125" style="14" hidden="1" customWidth="1"/>
    <col min="41" max="16384" width="8.7265625" style="14"/>
  </cols>
  <sheetData>
    <row r="1" spans="3:40" hidden="1" x14ac:dyDescent="0.35"/>
    <row r="2" spans="3:40" hidden="1" x14ac:dyDescent="0.35"/>
    <row r="3" spans="3:40" x14ac:dyDescent="0.35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56" t="s">
        <v>193</v>
      </c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3:40" ht="14.5" customHeight="1" x14ac:dyDescent="0.35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</row>
    <row r="5" spans="3:40" ht="14.5" customHeight="1" x14ac:dyDescent="0.3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</row>
    <row r="6" spans="3:40" x14ac:dyDescent="0.35">
      <c r="G6" s="100"/>
      <c r="H6" s="16"/>
      <c r="I6" s="88"/>
      <c r="J6" s="16"/>
      <c r="L6" s="100"/>
      <c r="M6" s="109"/>
      <c r="N6" s="110"/>
      <c r="O6" s="111"/>
      <c r="P6" s="88"/>
      <c r="Q6" s="99" t="s">
        <v>190</v>
      </c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</row>
    <row r="7" spans="3:40" hidden="1" x14ac:dyDescent="0.35"/>
    <row r="8" spans="3:40" x14ac:dyDescent="0.35">
      <c r="O8" s="101"/>
      <c r="P8" s="101"/>
      <c r="Q8" s="103"/>
      <c r="R8" s="113" t="s">
        <v>172</v>
      </c>
      <c r="S8" s="113" t="s">
        <v>173</v>
      </c>
      <c r="T8" s="113" t="s">
        <v>174</v>
      </c>
      <c r="U8" s="113" t="s">
        <v>175</v>
      </c>
      <c r="V8" s="114" t="s">
        <v>178</v>
      </c>
      <c r="W8" s="114"/>
      <c r="X8" s="114"/>
      <c r="Y8" s="155" t="s">
        <v>176</v>
      </c>
      <c r="Z8" s="113" t="s">
        <v>177</v>
      </c>
      <c r="AA8" s="113" t="s">
        <v>179</v>
      </c>
      <c r="AC8" s="86" t="str">
        <f>Statistiky_vypocty!AV2</f>
        <v>FOLTÝN Jaromír jun</v>
      </c>
      <c r="AD8" s="86" t="str">
        <f>Statistiky_vypocty!AW2</f>
        <v>Prague NHL</v>
      </c>
      <c r="AE8" s="86">
        <f>Statistiky_vypocty!AX2</f>
        <v>10</v>
      </c>
      <c r="AF8" s="86">
        <f>Statistiky_vypocty!AY2</f>
        <v>4</v>
      </c>
      <c r="AG8" s="86">
        <f>Statistiky_vypocty!AZ2</f>
        <v>4</v>
      </c>
      <c r="AH8" s="86">
        <f>Statistiky_vypocty!BA2</f>
        <v>2</v>
      </c>
      <c r="AI8" s="86">
        <f>Statistiky_vypocty!BB2</f>
        <v>26</v>
      </c>
      <c r="AJ8" s="86">
        <f>Statistiky_vypocty!BC2</f>
        <v>24</v>
      </c>
      <c r="AK8" s="86">
        <f>Statistiky_vypocty!BD2</f>
        <v>2</v>
      </c>
      <c r="AL8" s="86">
        <f>Statistiky_vypocty!BE2</f>
        <v>12</v>
      </c>
      <c r="AM8" s="86"/>
      <c r="AN8" s="86">
        <f>Statistiky_vypocty!BF2</f>
        <v>12000020026</v>
      </c>
    </row>
    <row r="9" spans="3:40" x14ac:dyDescent="0.35">
      <c r="O9" s="135" t="s">
        <v>40</v>
      </c>
      <c r="P9" s="133" t="str">
        <f t="array" ref="P9">INDEX(jmeno,MATCH(LARGE($AN$8:$AN$76-ROW($AN$8:$AN$76)/COUNT($AN$8:$AN$76),ROW(P9)-ROW(P$9)+1),$AN$8:$AN$76-ROW($AN$8:$AN$76)/COUNT($AN$8:$AN$76),0))</f>
        <v>VRÁNA Martin</v>
      </c>
      <c r="Q9" s="136" t="str">
        <f>VLOOKUP($P9,$AC$8:$AL$76,2,0)</f>
        <v>Doudeen Team</v>
      </c>
      <c r="R9" s="134">
        <f>VLOOKUP($P9,$AC$8:$AL$76,3,0)</f>
        <v>10</v>
      </c>
      <c r="S9" s="134">
        <f>VLOOKUP($P9,$AC$8:$AL$76,4,0)</f>
        <v>8</v>
      </c>
      <c r="T9" s="134">
        <f>VLOOKUP($P9,$AC$8:$AL$76,5,0)</f>
        <v>1</v>
      </c>
      <c r="U9" s="134">
        <f>VLOOKUP($P9,$AC$8:$AL$76,6,0)</f>
        <v>1</v>
      </c>
      <c r="V9" s="135">
        <f>VLOOKUP($P9,$AC$8:$AL$76,7,0)</f>
        <v>25</v>
      </c>
      <c r="W9" s="134" t="s">
        <v>0</v>
      </c>
      <c r="X9" s="136">
        <f>VLOOKUP($P9,$AC$8:$AL$76,8,0)</f>
        <v>11</v>
      </c>
      <c r="Y9" s="134">
        <f>S9-U9</f>
        <v>7</v>
      </c>
      <c r="Z9" s="134">
        <f>VLOOKUP($P9,$AC$8:$AL$76,10,0)</f>
        <v>17</v>
      </c>
      <c r="AA9" s="157">
        <f>Z9/(R9*2)</f>
        <v>0.85</v>
      </c>
      <c r="AC9" s="86" t="str">
        <f>Statistiky_vypocty!AV3</f>
        <v>SYRŮČEK Adam</v>
      </c>
      <c r="AD9" s="86" t="str">
        <f>Statistiky_vypocty!AW3</f>
        <v>Prague NHL</v>
      </c>
      <c r="AE9" s="86">
        <f>Statistiky_vypocty!AX3</f>
        <v>10</v>
      </c>
      <c r="AF9" s="86">
        <f>Statistiky_vypocty!AY3</f>
        <v>6</v>
      </c>
      <c r="AG9" s="86">
        <f>Statistiky_vypocty!AZ3</f>
        <v>1</v>
      </c>
      <c r="AH9" s="86">
        <f>Statistiky_vypocty!BA3</f>
        <v>3</v>
      </c>
      <c r="AI9" s="86">
        <f>Statistiky_vypocty!BB3</f>
        <v>25</v>
      </c>
      <c r="AJ9" s="86">
        <f>Statistiky_vypocty!BC3</f>
        <v>23</v>
      </c>
      <c r="AK9" s="86">
        <f>Statistiky_vypocty!BD3</f>
        <v>2</v>
      </c>
      <c r="AL9" s="86">
        <f>Statistiky_vypocty!BE3</f>
        <v>13</v>
      </c>
      <c r="AM9" s="86"/>
      <c r="AN9" s="86">
        <f>Statistiky_vypocty!BF3</f>
        <v>13000020025</v>
      </c>
    </row>
    <row r="10" spans="3:40" x14ac:dyDescent="0.35">
      <c r="O10" s="87" t="s">
        <v>41</v>
      </c>
      <c r="P10" s="24" t="str">
        <f t="array" ref="P10">INDEX(jmeno,MATCH(LARGE($AN$8:$AN$76-ROW($AN$8:$AN$76)/COUNT($AN$8:$AN$76),ROW(P10)-ROW(P$9)+1),$AN$8:$AN$76-ROW($AN$8:$AN$76)/COUNT($AN$8:$AN$76),0))</f>
        <v>VANČURA Tomáš</v>
      </c>
      <c r="Q10" s="89" t="str">
        <f t="shared" ref="Q10:Q39" si="0">VLOOKUP($P10,$AC$8:$AL$76,2,0)</f>
        <v>Prague NHL</v>
      </c>
      <c r="R10" s="12">
        <f t="shared" ref="R10:R39" si="1">VLOOKUP($P10,$AC$8:$AL$76,3,0)</f>
        <v>10</v>
      </c>
      <c r="S10" s="12">
        <f t="shared" ref="S10:S39" si="2">VLOOKUP($P10,$AC$8:$AL$76,4,0)</f>
        <v>7</v>
      </c>
      <c r="T10" s="12">
        <f t="shared" ref="T10:T39" si="3">VLOOKUP($P10,$AC$8:$AL$76,5,0)</f>
        <v>1</v>
      </c>
      <c r="U10" s="12">
        <f t="shared" ref="U10:U39" si="4">VLOOKUP($P10,$AC$8:$AL$76,6,0)</f>
        <v>2</v>
      </c>
      <c r="V10" s="87">
        <f t="shared" ref="V10:V39" si="5">VLOOKUP($P10,$AC$8:$AL$76,7,0)</f>
        <v>26</v>
      </c>
      <c r="W10" s="12" t="s">
        <v>0</v>
      </c>
      <c r="X10" s="89">
        <f t="shared" ref="X10:X39" si="6">VLOOKUP($P10,$AC$8:$AL$76,8,0)</f>
        <v>16</v>
      </c>
      <c r="Y10" s="12">
        <f>S10-U10</f>
        <v>5</v>
      </c>
      <c r="Z10" s="12">
        <f t="shared" ref="Z10:Z39" si="7">VLOOKUP($P10,$AC$8:$AL$76,10,0)</f>
        <v>15</v>
      </c>
      <c r="AA10" s="158">
        <f t="shared" ref="AA10:AA33" si="8">Z10/(R10*2)</f>
        <v>0.75</v>
      </c>
      <c r="AC10" s="86" t="str">
        <f>Statistiky_vypocty!AV4</f>
        <v>DUCHOŇ Michal</v>
      </c>
      <c r="AD10" s="86" t="str">
        <f>Statistiky_vypocty!AW4</f>
        <v>Prague NHL</v>
      </c>
      <c r="AE10" s="86">
        <f>Statistiky_vypocty!AX4</f>
        <v>6</v>
      </c>
      <c r="AF10" s="86">
        <f>Statistiky_vypocty!AY4</f>
        <v>1</v>
      </c>
      <c r="AG10" s="86">
        <f>Statistiky_vypocty!AZ4</f>
        <v>2</v>
      </c>
      <c r="AH10" s="86">
        <f>Statistiky_vypocty!BA4</f>
        <v>3</v>
      </c>
      <c r="AI10" s="86">
        <f>Statistiky_vypocty!BB4</f>
        <v>9</v>
      </c>
      <c r="AJ10" s="86">
        <f>Statistiky_vypocty!BC4</f>
        <v>13</v>
      </c>
      <c r="AK10" s="86">
        <f>Statistiky_vypocty!BD4</f>
        <v>-4</v>
      </c>
      <c r="AL10" s="86">
        <f>Statistiky_vypocty!BE4</f>
        <v>4</v>
      </c>
      <c r="AM10" s="86"/>
      <c r="AN10" s="86">
        <f>Statistiky_vypocty!BF4</f>
        <v>3999960009</v>
      </c>
    </row>
    <row r="11" spans="3:40" x14ac:dyDescent="0.35">
      <c r="O11" s="135" t="s">
        <v>43</v>
      </c>
      <c r="P11" s="133" t="str">
        <f t="array" ref="P11">INDEX(jmeno,MATCH(LARGE($AN$8:$AN$76-ROW($AN$8:$AN$76)/COUNT($AN$8:$AN$76),ROW(P11)-ROW(P$9)+1),$AN$8:$AN$76-ROW($AN$8:$AN$76)/COUNT($AN$8:$AN$76),0))</f>
        <v>ALEXANDROV Pavel</v>
      </c>
      <c r="Q11" s="136" t="str">
        <f t="shared" si="0"/>
        <v>Šprtmejkři Ostrava</v>
      </c>
      <c r="R11" s="134">
        <f t="shared" si="1"/>
        <v>10</v>
      </c>
      <c r="S11" s="134">
        <f t="shared" si="2"/>
        <v>6</v>
      </c>
      <c r="T11" s="134">
        <f t="shared" si="3"/>
        <v>2</v>
      </c>
      <c r="U11" s="134">
        <f t="shared" si="4"/>
        <v>2</v>
      </c>
      <c r="V11" s="135">
        <f t="shared" si="5"/>
        <v>25</v>
      </c>
      <c r="W11" s="134" t="s">
        <v>0</v>
      </c>
      <c r="X11" s="136">
        <f t="shared" si="6"/>
        <v>12</v>
      </c>
      <c r="Y11" s="134">
        <f t="shared" ref="Y11:Y33" si="9">S11-U11</f>
        <v>4</v>
      </c>
      <c r="Z11" s="134">
        <f t="shared" si="7"/>
        <v>14</v>
      </c>
      <c r="AA11" s="157">
        <f t="shared" si="8"/>
        <v>0.7</v>
      </c>
      <c r="AC11" s="86" t="str">
        <f>Statistiky_vypocty!AV5</f>
        <v>VANČURA Tomáš</v>
      </c>
      <c r="AD11" s="86" t="str">
        <f>Statistiky_vypocty!AW5</f>
        <v>Prague NHL</v>
      </c>
      <c r="AE11" s="86">
        <f>Statistiky_vypocty!AX5</f>
        <v>10</v>
      </c>
      <c r="AF11" s="86">
        <f>Statistiky_vypocty!AY5</f>
        <v>7</v>
      </c>
      <c r="AG11" s="86">
        <f>Statistiky_vypocty!AZ5</f>
        <v>1</v>
      </c>
      <c r="AH11" s="86">
        <f>Statistiky_vypocty!BA5</f>
        <v>2</v>
      </c>
      <c r="AI11" s="86">
        <f>Statistiky_vypocty!BB5</f>
        <v>26</v>
      </c>
      <c r="AJ11" s="86">
        <f>Statistiky_vypocty!BC5</f>
        <v>16</v>
      </c>
      <c r="AK11" s="86">
        <f>Statistiky_vypocty!BD5</f>
        <v>10</v>
      </c>
      <c r="AL11" s="86">
        <f>Statistiky_vypocty!BE5</f>
        <v>15</v>
      </c>
      <c r="AM11" s="86"/>
      <c r="AN11" s="86">
        <f>Statistiky_vypocty!BF5</f>
        <v>15000100026</v>
      </c>
    </row>
    <row r="12" spans="3:40" x14ac:dyDescent="0.35">
      <c r="O12" s="87" t="s">
        <v>42</v>
      </c>
      <c r="P12" s="24" t="str">
        <f t="array" ref="P12">INDEX(jmeno,MATCH(LARGE($AN$8:$AN$76-ROW($AN$8:$AN$76)/COUNT($AN$8:$AN$76),ROW(P12)-ROW(P$9)+1),$AN$8:$AN$76-ROW($AN$8:$AN$76)/COUNT($AN$8:$AN$76),0))</f>
        <v>KOLODĚJ Pavel</v>
      </c>
      <c r="Q12" s="89" t="str">
        <f t="shared" si="0"/>
        <v>Šprtmejkři Ostrava</v>
      </c>
      <c r="R12" s="85">
        <f t="shared" si="1"/>
        <v>9</v>
      </c>
      <c r="S12" s="85">
        <f t="shared" si="2"/>
        <v>5</v>
      </c>
      <c r="T12" s="85">
        <f t="shared" si="3"/>
        <v>4</v>
      </c>
      <c r="U12" s="85">
        <f t="shared" si="4"/>
        <v>0</v>
      </c>
      <c r="V12" s="87">
        <f t="shared" si="5"/>
        <v>20</v>
      </c>
      <c r="W12" s="85" t="s">
        <v>0</v>
      </c>
      <c r="X12" s="89">
        <f t="shared" si="6"/>
        <v>9</v>
      </c>
      <c r="Y12" s="85">
        <f t="shared" si="9"/>
        <v>5</v>
      </c>
      <c r="Z12" s="85">
        <f t="shared" si="7"/>
        <v>14</v>
      </c>
      <c r="AA12" s="158">
        <f t="shared" si="8"/>
        <v>0.77777777777777779</v>
      </c>
      <c r="AC12" s="86" t="str">
        <f>Statistiky_vypocty!AV6</f>
        <v>VANČUROVÁ Milada</v>
      </c>
      <c r="AD12" s="86" t="str">
        <f>Statistiky_vypocty!AW6</f>
        <v>Prague NHL</v>
      </c>
      <c r="AE12" s="86">
        <f>Statistiky_vypocty!AX6</f>
        <v>7</v>
      </c>
      <c r="AF12" s="86">
        <f>Statistiky_vypocty!AY6</f>
        <v>0</v>
      </c>
      <c r="AG12" s="86">
        <f>Statistiky_vypocty!AZ6</f>
        <v>2</v>
      </c>
      <c r="AH12" s="86">
        <f>Statistiky_vypocty!BA6</f>
        <v>5</v>
      </c>
      <c r="AI12" s="86">
        <f>Statistiky_vypocty!BB6</f>
        <v>14</v>
      </c>
      <c r="AJ12" s="86">
        <f>Statistiky_vypocty!BC6</f>
        <v>26</v>
      </c>
      <c r="AK12" s="86">
        <f>Statistiky_vypocty!BD6</f>
        <v>-12</v>
      </c>
      <c r="AL12" s="86">
        <f>Statistiky_vypocty!BE6</f>
        <v>2</v>
      </c>
      <c r="AM12" s="86"/>
      <c r="AN12" s="86">
        <f>Statistiky_vypocty!BF6</f>
        <v>1999880014</v>
      </c>
    </row>
    <row r="13" spans="3:40" x14ac:dyDescent="0.35">
      <c r="O13" s="135" t="s">
        <v>44</v>
      </c>
      <c r="P13" s="133" t="str">
        <f t="array" ref="P13">INDEX(jmeno,MATCH(LARGE($AN$8:$AN$76-ROW($AN$8:$AN$76)/COUNT($AN$8:$AN$76),ROW(P13)-ROW(P$9)+1),$AN$8:$AN$76-ROW($AN$8:$AN$76)/COUNT($AN$8:$AN$76),0))</f>
        <v>CHYTIL Jakub</v>
      </c>
      <c r="Q13" s="136" t="str">
        <f t="shared" si="0"/>
        <v>Doudeen Team</v>
      </c>
      <c r="R13" s="134">
        <f t="shared" si="1"/>
        <v>10</v>
      </c>
      <c r="S13" s="134">
        <f t="shared" si="2"/>
        <v>6</v>
      </c>
      <c r="T13" s="134">
        <f t="shared" si="3"/>
        <v>2</v>
      </c>
      <c r="U13" s="134">
        <f t="shared" si="4"/>
        <v>2</v>
      </c>
      <c r="V13" s="135">
        <f t="shared" si="5"/>
        <v>21</v>
      </c>
      <c r="W13" s="134" t="s">
        <v>0</v>
      </c>
      <c r="X13" s="136">
        <f t="shared" si="6"/>
        <v>11</v>
      </c>
      <c r="Y13" s="134">
        <f t="shared" si="9"/>
        <v>4</v>
      </c>
      <c r="Z13" s="134">
        <f t="shared" si="7"/>
        <v>14</v>
      </c>
      <c r="AA13" s="157">
        <f t="shared" si="8"/>
        <v>0.7</v>
      </c>
      <c r="AC13" s="86" t="str">
        <f>Statistiky_vypocty!AV7</f>
        <v>FOLTÝN Jaromír sen</v>
      </c>
      <c r="AD13" s="86" t="str">
        <f>Statistiky_vypocty!AW7</f>
        <v>Prague NHL</v>
      </c>
      <c r="AE13" s="86">
        <f>Statistiky_vypocty!AX7</f>
        <v>7</v>
      </c>
      <c r="AF13" s="86">
        <f>Statistiky_vypocty!AY7</f>
        <v>0</v>
      </c>
      <c r="AG13" s="86">
        <f>Statistiky_vypocty!AZ7</f>
        <v>3</v>
      </c>
      <c r="AH13" s="86">
        <f>Statistiky_vypocty!BA7</f>
        <v>4</v>
      </c>
      <c r="AI13" s="86">
        <f>Statistiky_vypocty!BB7</f>
        <v>6</v>
      </c>
      <c r="AJ13" s="86">
        <f>Statistiky_vypocty!BC7</f>
        <v>17</v>
      </c>
      <c r="AK13" s="86">
        <f>Statistiky_vypocty!BD7</f>
        <v>-11</v>
      </c>
      <c r="AL13" s="86">
        <f>Statistiky_vypocty!BE7</f>
        <v>3</v>
      </c>
      <c r="AM13" s="86"/>
      <c r="AN13" s="86">
        <f>Statistiky_vypocty!BF7</f>
        <v>2999890006</v>
      </c>
    </row>
    <row r="14" spans="3:40" x14ac:dyDescent="0.35">
      <c r="O14" s="87" t="s">
        <v>45</v>
      </c>
      <c r="P14" s="24" t="str">
        <f t="array" ref="P14">INDEX(jmeno,MATCH(LARGE($AN$8:$AN$76-ROW($AN$8:$AN$76)/COUNT($AN$8:$AN$76),ROW(P14)-ROW(P$9)+1),$AN$8:$AN$76-ROW($AN$8:$AN$76)/COUNT($AN$8:$AN$76),0))</f>
        <v>SYRŮČEK Adam</v>
      </c>
      <c r="Q14" s="89" t="str">
        <f t="shared" si="0"/>
        <v>Prague NHL</v>
      </c>
      <c r="R14" s="85">
        <f t="shared" si="1"/>
        <v>10</v>
      </c>
      <c r="S14" s="85">
        <f t="shared" si="2"/>
        <v>6</v>
      </c>
      <c r="T14" s="85">
        <f t="shared" si="3"/>
        <v>1</v>
      </c>
      <c r="U14" s="85">
        <f t="shared" si="4"/>
        <v>3</v>
      </c>
      <c r="V14" s="87">
        <f t="shared" si="5"/>
        <v>25</v>
      </c>
      <c r="W14" s="85" t="s">
        <v>0</v>
      </c>
      <c r="X14" s="89">
        <f t="shared" si="6"/>
        <v>23</v>
      </c>
      <c r="Y14" s="85">
        <f t="shared" si="9"/>
        <v>3</v>
      </c>
      <c r="Z14" s="85">
        <f t="shared" si="7"/>
        <v>13</v>
      </c>
      <c r="AA14" s="158">
        <f t="shared" si="8"/>
        <v>0.65</v>
      </c>
      <c r="AC14" s="86" t="str">
        <f>Statistiky_vypocty!AV8</f>
        <v>ALEXANDROV Pavel</v>
      </c>
      <c r="AD14" s="86" t="str">
        <f>Statistiky_vypocty!AW8</f>
        <v>Šprtmejkři Ostrava</v>
      </c>
      <c r="AE14" s="86">
        <f>Statistiky_vypocty!AX8</f>
        <v>10</v>
      </c>
      <c r="AF14" s="86">
        <f>Statistiky_vypocty!AY8</f>
        <v>6</v>
      </c>
      <c r="AG14" s="86">
        <f>Statistiky_vypocty!AZ8</f>
        <v>2</v>
      </c>
      <c r="AH14" s="86">
        <f>Statistiky_vypocty!BA8</f>
        <v>2</v>
      </c>
      <c r="AI14" s="86">
        <f>Statistiky_vypocty!BB8</f>
        <v>25</v>
      </c>
      <c r="AJ14" s="86">
        <f>Statistiky_vypocty!BC8</f>
        <v>12</v>
      </c>
      <c r="AK14" s="86">
        <f>Statistiky_vypocty!BD8</f>
        <v>13</v>
      </c>
      <c r="AL14" s="86">
        <f>Statistiky_vypocty!BE8</f>
        <v>14</v>
      </c>
      <c r="AM14" s="86"/>
      <c r="AN14" s="86">
        <f>Statistiky_vypocty!BF8</f>
        <v>14000130025</v>
      </c>
    </row>
    <row r="15" spans="3:40" x14ac:dyDescent="0.35">
      <c r="O15" s="135" t="s">
        <v>46</v>
      </c>
      <c r="P15" s="133" t="str">
        <f t="array" ref="P15">INDEX(jmeno,MATCH(LARGE($AN$8:$AN$76-ROW($AN$8:$AN$76)/COUNT($AN$8:$AN$76),ROW(P15)-ROW(P$9)+1),$AN$8:$AN$76-ROW($AN$8:$AN$76)/COUNT($AN$8:$AN$76),0))</f>
        <v>FOLTÝN Jaromír jun</v>
      </c>
      <c r="Q15" s="136" t="str">
        <f t="shared" si="0"/>
        <v>Prague NHL</v>
      </c>
      <c r="R15" s="134">
        <f t="shared" si="1"/>
        <v>10</v>
      </c>
      <c r="S15" s="134">
        <f t="shared" si="2"/>
        <v>4</v>
      </c>
      <c r="T15" s="134">
        <f t="shared" si="3"/>
        <v>4</v>
      </c>
      <c r="U15" s="134">
        <f t="shared" si="4"/>
        <v>2</v>
      </c>
      <c r="V15" s="135">
        <f t="shared" si="5"/>
        <v>26</v>
      </c>
      <c r="W15" s="134" t="s">
        <v>0</v>
      </c>
      <c r="X15" s="136">
        <f t="shared" si="6"/>
        <v>24</v>
      </c>
      <c r="Y15" s="134">
        <f t="shared" si="9"/>
        <v>2</v>
      </c>
      <c r="Z15" s="134">
        <f t="shared" si="7"/>
        <v>12</v>
      </c>
      <c r="AA15" s="157">
        <f t="shared" si="8"/>
        <v>0.6</v>
      </c>
      <c r="AC15" s="86" t="str">
        <f>Statistiky_vypocty!AV9</f>
        <v>KOLODĚJ Pavel</v>
      </c>
      <c r="AD15" s="86" t="str">
        <f>Statistiky_vypocty!AW9</f>
        <v>Šprtmejkři Ostrava</v>
      </c>
      <c r="AE15" s="86">
        <f>Statistiky_vypocty!AX9</f>
        <v>9</v>
      </c>
      <c r="AF15" s="86">
        <f>Statistiky_vypocty!AY9</f>
        <v>5</v>
      </c>
      <c r="AG15" s="86">
        <f>Statistiky_vypocty!AZ9</f>
        <v>4</v>
      </c>
      <c r="AH15" s="86">
        <f>Statistiky_vypocty!BA9</f>
        <v>0</v>
      </c>
      <c r="AI15" s="86">
        <f>Statistiky_vypocty!BB9</f>
        <v>20</v>
      </c>
      <c r="AJ15" s="86">
        <f>Statistiky_vypocty!BC9</f>
        <v>9</v>
      </c>
      <c r="AK15" s="86">
        <f>Statistiky_vypocty!BD9</f>
        <v>11</v>
      </c>
      <c r="AL15" s="86">
        <f>Statistiky_vypocty!BE9</f>
        <v>14</v>
      </c>
      <c r="AM15" s="86"/>
      <c r="AN15" s="86">
        <f>Statistiky_vypocty!BF9</f>
        <v>14000110020</v>
      </c>
    </row>
    <row r="16" spans="3:40" x14ac:dyDescent="0.35">
      <c r="O16" s="87" t="s">
        <v>47</v>
      </c>
      <c r="P16" s="24" t="str">
        <f t="array" ref="P16">INDEX(jmeno,MATCH(LARGE($AN$8:$AN$76-ROW($AN$8:$AN$76)/COUNT($AN$8:$AN$76),ROW(P16)-ROW(P$9)+1),$AN$8:$AN$76-ROW($AN$8:$AN$76)/COUNT($AN$8:$AN$76),0))</f>
        <v>MAJER Zdeněk</v>
      </c>
      <c r="Q16" s="89" t="str">
        <f t="shared" si="0"/>
        <v>Doudeen Team</v>
      </c>
      <c r="R16" s="85">
        <f t="shared" si="1"/>
        <v>9</v>
      </c>
      <c r="S16" s="85">
        <f t="shared" si="2"/>
        <v>3</v>
      </c>
      <c r="T16" s="85">
        <f t="shared" si="3"/>
        <v>5</v>
      </c>
      <c r="U16" s="85">
        <f t="shared" si="4"/>
        <v>1</v>
      </c>
      <c r="V16" s="87">
        <f t="shared" si="5"/>
        <v>16</v>
      </c>
      <c r="W16" s="85" t="s">
        <v>0</v>
      </c>
      <c r="X16" s="89">
        <f t="shared" si="6"/>
        <v>9</v>
      </c>
      <c r="Y16" s="85">
        <f t="shared" si="9"/>
        <v>2</v>
      </c>
      <c r="Z16" s="85">
        <f t="shared" si="7"/>
        <v>11</v>
      </c>
      <c r="AA16" s="158">
        <f t="shared" si="8"/>
        <v>0.61111111111111116</v>
      </c>
      <c r="AC16" s="86" t="str">
        <f>Statistiky_vypocty!AV10</f>
        <v>PELIKÁN Jiří</v>
      </c>
      <c r="AD16" s="86" t="str">
        <f>Statistiky_vypocty!AW10</f>
        <v>Šprtmejkři Ostrava</v>
      </c>
      <c r="AE16" s="86">
        <f>Statistiky_vypocty!AX10</f>
        <v>8</v>
      </c>
      <c r="AF16" s="86">
        <f>Statistiky_vypocty!AY10</f>
        <v>2</v>
      </c>
      <c r="AG16" s="86">
        <f>Statistiky_vypocty!AZ10</f>
        <v>3</v>
      </c>
      <c r="AH16" s="86">
        <f>Statistiky_vypocty!BA10</f>
        <v>3</v>
      </c>
      <c r="AI16" s="86">
        <f>Statistiky_vypocty!BB10</f>
        <v>16</v>
      </c>
      <c r="AJ16" s="86">
        <f>Statistiky_vypocty!BC10</f>
        <v>21</v>
      </c>
      <c r="AK16" s="86">
        <f>Statistiky_vypocty!BD10</f>
        <v>-5</v>
      </c>
      <c r="AL16" s="86">
        <f>Statistiky_vypocty!BE10</f>
        <v>7</v>
      </c>
      <c r="AM16" s="86"/>
      <c r="AN16" s="86">
        <f>Statistiky_vypocty!BF10</f>
        <v>6999950016</v>
      </c>
    </row>
    <row r="17" spans="15:40" x14ac:dyDescent="0.35">
      <c r="O17" s="135" t="s">
        <v>48</v>
      </c>
      <c r="P17" s="133" t="str">
        <f t="array" ref="P17">INDEX(jmeno,MATCH(LARGE($AN$8:$AN$76-ROW($AN$8:$AN$76)/COUNT($AN$8:$AN$76),ROW(P17)-ROW(P$9)+1),$AN$8:$AN$76-ROW($AN$8:$AN$76)/COUNT($AN$8:$AN$76),0))</f>
        <v>FRANĚK Michal</v>
      </c>
      <c r="Q17" s="136" t="str">
        <f t="shared" si="0"/>
        <v>Doudeen Team</v>
      </c>
      <c r="R17" s="134">
        <f t="shared" si="1"/>
        <v>10</v>
      </c>
      <c r="S17" s="134">
        <f t="shared" si="2"/>
        <v>4</v>
      </c>
      <c r="T17" s="134">
        <f t="shared" si="3"/>
        <v>3</v>
      </c>
      <c r="U17" s="134">
        <f t="shared" si="4"/>
        <v>3</v>
      </c>
      <c r="V17" s="135">
        <f t="shared" si="5"/>
        <v>30</v>
      </c>
      <c r="W17" s="134" t="s">
        <v>0</v>
      </c>
      <c r="X17" s="136">
        <f t="shared" si="6"/>
        <v>24</v>
      </c>
      <c r="Y17" s="134">
        <f t="shared" si="9"/>
        <v>1</v>
      </c>
      <c r="Z17" s="134">
        <f t="shared" si="7"/>
        <v>11</v>
      </c>
      <c r="AA17" s="157">
        <f t="shared" si="8"/>
        <v>0.55000000000000004</v>
      </c>
      <c r="AC17" s="86" t="str">
        <f>Statistiky_vypocty!AV11</f>
        <v>PELIKÁN Pavel</v>
      </c>
      <c r="AD17" s="86" t="str">
        <f>Statistiky_vypocty!AW11</f>
        <v>Šprtmejkři Ostrava</v>
      </c>
      <c r="AE17" s="86">
        <f>Statistiky_vypocty!AX11</f>
        <v>8</v>
      </c>
      <c r="AF17" s="86">
        <f>Statistiky_vypocty!AY11</f>
        <v>3</v>
      </c>
      <c r="AG17" s="86">
        <f>Statistiky_vypocty!AZ11</f>
        <v>3</v>
      </c>
      <c r="AH17" s="86">
        <f>Statistiky_vypocty!BA11</f>
        <v>2</v>
      </c>
      <c r="AI17" s="86">
        <f>Statistiky_vypocty!BB11</f>
        <v>23</v>
      </c>
      <c r="AJ17" s="86">
        <f>Statistiky_vypocty!BC11</f>
        <v>16</v>
      </c>
      <c r="AK17" s="86">
        <f>Statistiky_vypocty!BD11</f>
        <v>7</v>
      </c>
      <c r="AL17" s="86">
        <f>Statistiky_vypocty!BE11</f>
        <v>9</v>
      </c>
      <c r="AM17" s="86"/>
      <c r="AN17" s="86">
        <f>Statistiky_vypocty!BF11</f>
        <v>9000070023</v>
      </c>
    </row>
    <row r="18" spans="15:40" x14ac:dyDescent="0.35">
      <c r="O18" s="87" t="s">
        <v>49</v>
      </c>
      <c r="P18" s="24" t="str">
        <f t="array" ref="P18">INDEX(jmeno,MATCH(LARGE($AN$8:$AN$76-ROW($AN$8:$AN$76)/COUNT($AN$8:$AN$76),ROW(P18)-ROW(P$9)+1),$AN$8:$AN$76-ROW($AN$8:$AN$76)/COUNT($AN$8:$AN$76),0))</f>
        <v>PELIKÁN Pavel</v>
      </c>
      <c r="Q18" s="89" t="str">
        <f t="shared" si="0"/>
        <v>Šprtmejkři Ostrava</v>
      </c>
      <c r="R18" s="85">
        <f t="shared" si="1"/>
        <v>8</v>
      </c>
      <c r="S18" s="85">
        <f t="shared" si="2"/>
        <v>3</v>
      </c>
      <c r="T18" s="85">
        <f t="shared" si="3"/>
        <v>3</v>
      </c>
      <c r="U18" s="85">
        <f t="shared" si="4"/>
        <v>2</v>
      </c>
      <c r="V18" s="87">
        <f t="shared" si="5"/>
        <v>23</v>
      </c>
      <c r="W18" s="85" t="s">
        <v>0</v>
      </c>
      <c r="X18" s="89">
        <f t="shared" si="6"/>
        <v>16</v>
      </c>
      <c r="Y18" s="85">
        <f t="shared" si="9"/>
        <v>1</v>
      </c>
      <c r="Z18" s="85">
        <f t="shared" si="7"/>
        <v>9</v>
      </c>
      <c r="AA18" s="158">
        <f t="shared" si="8"/>
        <v>0.5625</v>
      </c>
      <c r="AC18" s="86" t="str">
        <f>Statistiky_vypocty!AV12</f>
        <v>PROCHÁZKA Jaromír</v>
      </c>
      <c r="AD18" s="86" t="str">
        <f>Statistiky_vypocty!AW12</f>
        <v>Šprtmejkři Ostrava</v>
      </c>
      <c r="AE18" s="86">
        <f>Statistiky_vypocty!AX12</f>
        <v>7</v>
      </c>
      <c r="AF18" s="86">
        <f>Statistiky_vypocty!AY12</f>
        <v>2</v>
      </c>
      <c r="AG18" s="86">
        <f>Statistiky_vypocty!AZ12</f>
        <v>3</v>
      </c>
      <c r="AH18" s="86">
        <f>Statistiky_vypocty!BA12</f>
        <v>2</v>
      </c>
      <c r="AI18" s="86">
        <f>Statistiky_vypocty!BB12</f>
        <v>12</v>
      </c>
      <c r="AJ18" s="86">
        <f>Statistiky_vypocty!BC12</f>
        <v>13</v>
      </c>
      <c r="AK18" s="86">
        <f>Statistiky_vypocty!BD12</f>
        <v>-1</v>
      </c>
      <c r="AL18" s="86">
        <f>Statistiky_vypocty!BE12</f>
        <v>7</v>
      </c>
      <c r="AM18" s="86"/>
      <c r="AN18" s="86">
        <f>Statistiky_vypocty!BF12</f>
        <v>6999990012</v>
      </c>
    </row>
    <row r="19" spans="15:40" x14ac:dyDescent="0.35">
      <c r="O19" s="135" t="s">
        <v>50</v>
      </c>
      <c r="P19" s="133" t="str">
        <f t="array" ref="P19">INDEX(jmeno,MATCH(LARGE($AN$8:$AN$76-ROW($AN$8:$AN$76)/COUNT($AN$8:$AN$76),ROW(P19)-ROW(P$9)+1),$AN$8:$AN$76-ROW($AN$8:$AN$76)/COUNT($AN$8:$AN$76),0))</f>
        <v>LOUČKA Matouš</v>
      </c>
      <c r="Q19" s="136" t="str">
        <f t="shared" si="0"/>
        <v>Gunners Břeclav</v>
      </c>
      <c r="R19" s="134">
        <f t="shared" si="1"/>
        <v>8</v>
      </c>
      <c r="S19" s="134">
        <f t="shared" si="2"/>
        <v>4</v>
      </c>
      <c r="T19" s="134">
        <f t="shared" si="3"/>
        <v>1</v>
      </c>
      <c r="U19" s="134">
        <f t="shared" si="4"/>
        <v>3</v>
      </c>
      <c r="V19" s="135">
        <f t="shared" si="5"/>
        <v>19</v>
      </c>
      <c r="W19" s="134" t="s">
        <v>0</v>
      </c>
      <c r="X19" s="136">
        <f t="shared" si="6"/>
        <v>18</v>
      </c>
      <c r="Y19" s="134">
        <f t="shared" si="9"/>
        <v>1</v>
      </c>
      <c r="Z19" s="134">
        <f t="shared" si="7"/>
        <v>9</v>
      </c>
      <c r="AA19" s="157">
        <f t="shared" si="8"/>
        <v>0.5625</v>
      </c>
      <c r="AC19" s="86" t="str">
        <f>Statistiky_vypocty!AV13</f>
        <v>TICHAVSKÝ Milan</v>
      </c>
      <c r="AD19" s="86" t="str">
        <f>Statistiky_vypocty!AW13</f>
        <v>Šprtmejkři Ostrava</v>
      </c>
      <c r="AE19" s="86">
        <f>Statistiky_vypocty!AX13</f>
        <v>4</v>
      </c>
      <c r="AF19" s="86">
        <f>Statistiky_vypocty!AY13</f>
        <v>1</v>
      </c>
      <c r="AG19" s="86">
        <f>Statistiky_vypocty!AZ13</f>
        <v>0</v>
      </c>
      <c r="AH19" s="86">
        <f>Statistiky_vypocty!BA13</f>
        <v>3</v>
      </c>
      <c r="AI19" s="86">
        <f>Statistiky_vypocty!BB13</f>
        <v>7</v>
      </c>
      <c r="AJ19" s="86">
        <f>Statistiky_vypocty!BC13</f>
        <v>9</v>
      </c>
      <c r="AK19" s="86">
        <f>Statistiky_vypocty!BD13</f>
        <v>-2</v>
      </c>
      <c r="AL19" s="86">
        <f>Statistiky_vypocty!BE13</f>
        <v>2</v>
      </c>
      <c r="AM19" s="86"/>
      <c r="AN19" s="86">
        <f>Statistiky_vypocty!BF13</f>
        <v>1999980007</v>
      </c>
    </row>
    <row r="20" spans="15:40" x14ac:dyDescent="0.35">
      <c r="O20" s="87" t="s">
        <v>51</v>
      </c>
      <c r="P20" s="24" t="str">
        <f t="array" ref="P20">INDEX(jmeno,MATCH(LARGE($AN$8:$AN$76-ROW($AN$8:$AN$76)/COUNT($AN$8:$AN$76),ROW(P20)-ROW(P$9)+1),$AN$8:$AN$76-ROW($AN$8:$AN$76)/COUNT($AN$8:$AN$76),0))</f>
        <v>MARTINČIČ Jakub</v>
      </c>
      <c r="Q20" s="89" t="str">
        <f t="shared" si="0"/>
        <v>Doudeen Team</v>
      </c>
      <c r="R20" s="85">
        <f t="shared" si="1"/>
        <v>7</v>
      </c>
      <c r="S20" s="85">
        <f t="shared" si="2"/>
        <v>4</v>
      </c>
      <c r="T20" s="85">
        <f t="shared" si="3"/>
        <v>0</v>
      </c>
      <c r="U20" s="85">
        <f t="shared" si="4"/>
        <v>3</v>
      </c>
      <c r="V20" s="87">
        <f t="shared" si="5"/>
        <v>26</v>
      </c>
      <c r="W20" s="85" t="s">
        <v>0</v>
      </c>
      <c r="X20" s="89">
        <f t="shared" si="6"/>
        <v>18</v>
      </c>
      <c r="Y20" s="85">
        <f t="shared" si="9"/>
        <v>1</v>
      </c>
      <c r="Z20" s="85">
        <f t="shared" si="7"/>
        <v>8</v>
      </c>
      <c r="AA20" s="158">
        <f t="shared" si="8"/>
        <v>0.5714285714285714</v>
      </c>
      <c r="AC20" s="86" t="str">
        <f>Statistiky_vypocty!AV14</f>
        <v>KUBEČKA Jan</v>
      </c>
      <c r="AD20" s="86" t="str">
        <f>Statistiky_vypocty!AW14</f>
        <v>Šprtmejkři Ostrava</v>
      </c>
      <c r="AE20" s="86">
        <f>Statistiky_vypocty!AX14</f>
        <v>4</v>
      </c>
      <c r="AF20" s="86">
        <f>Statistiky_vypocty!AY14</f>
        <v>1</v>
      </c>
      <c r="AG20" s="86">
        <f>Statistiky_vypocty!AZ14</f>
        <v>1</v>
      </c>
      <c r="AH20" s="86">
        <f>Statistiky_vypocty!BA14</f>
        <v>2</v>
      </c>
      <c r="AI20" s="86">
        <f>Statistiky_vypocty!BB14</f>
        <v>10</v>
      </c>
      <c r="AJ20" s="86">
        <f>Statistiky_vypocty!BC14</f>
        <v>8</v>
      </c>
      <c r="AK20" s="86">
        <f>Statistiky_vypocty!BD14</f>
        <v>2</v>
      </c>
      <c r="AL20" s="86">
        <f>Statistiky_vypocty!BE14</f>
        <v>3</v>
      </c>
      <c r="AM20" s="86"/>
      <c r="AN20" s="86">
        <f>Statistiky_vypocty!BF14</f>
        <v>3000020010</v>
      </c>
    </row>
    <row r="21" spans="15:40" x14ac:dyDescent="0.35">
      <c r="O21" s="135" t="s">
        <v>52</v>
      </c>
      <c r="P21" s="133" t="str">
        <f t="array" ref="P21">INDEX(jmeno,MATCH(LARGE($AN$8:$AN$76-ROW($AN$8:$AN$76)/COUNT($AN$8:$AN$76),ROW(P21)-ROW(P$9)+1),$AN$8:$AN$76-ROW($AN$8:$AN$76)/COUNT($AN$8:$AN$76),0))</f>
        <v>KAŇA Simon</v>
      </c>
      <c r="Q21" s="136" t="str">
        <f t="shared" si="0"/>
        <v>Gunners Břeclav</v>
      </c>
      <c r="R21" s="134">
        <f t="shared" si="1"/>
        <v>10</v>
      </c>
      <c r="S21" s="134">
        <f t="shared" si="2"/>
        <v>2</v>
      </c>
      <c r="T21" s="134">
        <f t="shared" si="3"/>
        <v>4</v>
      </c>
      <c r="U21" s="134">
        <f t="shared" si="4"/>
        <v>4</v>
      </c>
      <c r="V21" s="135">
        <f t="shared" si="5"/>
        <v>16</v>
      </c>
      <c r="W21" s="134" t="s">
        <v>0</v>
      </c>
      <c r="X21" s="136">
        <f t="shared" si="6"/>
        <v>21</v>
      </c>
      <c r="Y21" s="134">
        <f t="shared" si="9"/>
        <v>-2</v>
      </c>
      <c r="Z21" s="134">
        <f t="shared" si="7"/>
        <v>8</v>
      </c>
      <c r="AA21" s="157">
        <f t="shared" si="8"/>
        <v>0.4</v>
      </c>
      <c r="AC21" s="86" t="str">
        <f>Statistiky_vypocty!AV15</f>
        <v>KAŇA Simon</v>
      </c>
      <c r="AD21" s="86" t="str">
        <f>Statistiky_vypocty!AW15</f>
        <v>Gunners Břeclav</v>
      </c>
      <c r="AE21" s="86">
        <f>Statistiky_vypocty!AX15</f>
        <v>10</v>
      </c>
      <c r="AF21" s="86">
        <f>Statistiky_vypocty!AY15</f>
        <v>2</v>
      </c>
      <c r="AG21" s="86">
        <f>Statistiky_vypocty!AZ15</f>
        <v>4</v>
      </c>
      <c r="AH21" s="86">
        <f>Statistiky_vypocty!BA15</f>
        <v>4</v>
      </c>
      <c r="AI21" s="86">
        <f>Statistiky_vypocty!BB15</f>
        <v>16</v>
      </c>
      <c r="AJ21" s="86">
        <f>Statistiky_vypocty!BC15</f>
        <v>21</v>
      </c>
      <c r="AK21" s="86">
        <f>Statistiky_vypocty!BD15</f>
        <v>-5</v>
      </c>
      <c r="AL21" s="86">
        <f>Statistiky_vypocty!BE15</f>
        <v>8</v>
      </c>
      <c r="AM21" s="86"/>
      <c r="AN21" s="86">
        <f>Statistiky_vypocty!BF15</f>
        <v>7999950016</v>
      </c>
    </row>
    <row r="22" spans="15:40" x14ac:dyDescent="0.35">
      <c r="O22" s="87" t="s">
        <v>53</v>
      </c>
      <c r="P22" s="24" t="str">
        <f t="array" ref="P22">INDEX(jmeno,MATCH(LARGE($AN$8:$AN$76-ROW($AN$8:$AN$76)/COUNT($AN$8:$AN$76),ROW(P22)-ROW(P$9)+1),$AN$8:$AN$76-ROW($AN$8:$AN$76)/COUNT($AN$8:$AN$76),0))</f>
        <v>PROCHÁZKA Jaromír</v>
      </c>
      <c r="Q22" s="89" t="str">
        <f t="shared" si="0"/>
        <v>Šprtmejkři Ostrava</v>
      </c>
      <c r="R22" s="85">
        <f t="shared" si="1"/>
        <v>7</v>
      </c>
      <c r="S22" s="85">
        <f t="shared" si="2"/>
        <v>2</v>
      </c>
      <c r="T22" s="85">
        <f t="shared" si="3"/>
        <v>3</v>
      </c>
      <c r="U22" s="85">
        <f t="shared" si="4"/>
        <v>2</v>
      </c>
      <c r="V22" s="87">
        <f t="shared" si="5"/>
        <v>12</v>
      </c>
      <c r="W22" s="85" t="s">
        <v>0</v>
      </c>
      <c r="X22" s="89">
        <f t="shared" si="6"/>
        <v>13</v>
      </c>
      <c r="Y22" s="85">
        <f t="shared" si="9"/>
        <v>0</v>
      </c>
      <c r="Z22" s="85">
        <f t="shared" si="7"/>
        <v>7</v>
      </c>
      <c r="AA22" s="158">
        <f t="shared" si="8"/>
        <v>0.5</v>
      </c>
      <c r="AC22" s="86" t="str">
        <f>Statistiky_vypocty!AV16</f>
        <v>KRMÍČEK Matouš</v>
      </c>
      <c r="AD22" s="86" t="str">
        <f>Statistiky_vypocty!AW16</f>
        <v>Gunners Břeclav</v>
      </c>
      <c r="AE22" s="86">
        <f>Statistiky_vypocty!AX16</f>
        <v>9</v>
      </c>
      <c r="AF22" s="86">
        <f>Statistiky_vypocty!AY16</f>
        <v>1</v>
      </c>
      <c r="AG22" s="86">
        <f>Statistiky_vypocty!AZ16</f>
        <v>1</v>
      </c>
      <c r="AH22" s="86">
        <f>Statistiky_vypocty!BA16</f>
        <v>7</v>
      </c>
      <c r="AI22" s="86">
        <f>Statistiky_vypocty!BB16</f>
        <v>20</v>
      </c>
      <c r="AJ22" s="86">
        <f>Statistiky_vypocty!BC16</f>
        <v>34</v>
      </c>
      <c r="AK22" s="86">
        <f>Statistiky_vypocty!BD16</f>
        <v>-14</v>
      </c>
      <c r="AL22" s="86">
        <f>Statistiky_vypocty!BE16</f>
        <v>3</v>
      </c>
      <c r="AM22" s="86"/>
      <c r="AN22" s="86">
        <f>Statistiky_vypocty!BF16</f>
        <v>2999860020</v>
      </c>
    </row>
    <row r="23" spans="15:40" x14ac:dyDescent="0.35">
      <c r="O23" s="135" t="s">
        <v>54</v>
      </c>
      <c r="P23" s="133" t="str">
        <f t="array" ref="P23">INDEX(jmeno,MATCH(LARGE($AN$8:$AN$76-ROW($AN$8:$AN$76)/COUNT($AN$8:$AN$76),ROW(P23)-ROW(P$9)+1),$AN$8:$AN$76-ROW($AN$8:$AN$76)/COUNT($AN$8:$AN$76),0))</f>
        <v>PELIKÁN Jiří</v>
      </c>
      <c r="Q23" s="136" t="str">
        <f t="shared" si="0"/>
        <v>Šprtmejkři Ostrava</v>
      </c>
      <c r="R23" s="134">
        <f t="shared" si="1"/>
        <v>8</v>
      </c>
      <c r="S23" s="134">
        <f t="shared" si="2"/>
        <v>2</v>
      </c>
      <c r="T23" s="134">
        <f t="shared" si="3"/>
        <v>3</v>
      </c>
      <c r="U23" s="134">
        <f t="shared" si="4"/>
        <v>3</v>
      </c>
      <c r="V23" s="135">
        <f t="shared" si="5"/>
        <v>16</v>
      </c>
      <c r="W23" s="134" t="s">
        <v>0</v>
      </c>
      <c r="X23" s="136">
        <f t="shared" si="6"/>
        <v>21</v>
      </c>
      <c r="Y23" s="134">
        <f t="shared" si="9"/>
        <v>-1</v>
      </c>
      <c r="Z23" s="134">
        <f t="shared" si="7"/>
        <v>7</v>
      </c>
      <c r="AA23" s="157">
        <f t="shared" si="8"/>
        <v>0.4375</v>
      </c>
      <c r="AC23" s="86" t="str">
        <f>Statistiky_vypocty!AV17</f>
        <v>FEDIČ Lukáš</v>
      </c>
      <c r="AD23" s="86" t="str">
        <f>Statistiky_vypocty!AW17</f>
        <v>Gunners Břeclav</v>
      </c>
      <c r="AE23" s="86">
        <f>Statistiky_vypocty!AX17</f>
        <v>8</v>
      </c>
      <c r="AF23" s="86">
        <f>Statistiky_vypocty!AY17</f>
        <v>1</v>
      </c>
      <c r="AG23" s="86">
        <f>Statistiky_vypocty!AZ17</f>
        <v>3</v>
      </c>
      <c r="AH23" s="86">
        <f>Statistiky_vypocty!BA17</f>
        <v>4</v>
      </c>
      <c r="AI23" s="86">
        <f>Statistiky_vypocty!BB17</f>
        <v>14</v>
      </c>
      <c r="AJ23" s="86">
        <f>Statistiky_vypocty!BC17</f>
        <v>20</v>
      </c>
      <c r="AK23" s="86">
        <f>Statistiky_vypocty!BD17</f>
        <v>-6</v>
      </c>
      <c r="AL23" s="86">
        <f>Statistiky_vypocty!BE17</f>
        <v>5</v>
      </c>
      <c r="AM23" s="86"/>
      <c r="AN23" s="86">
        <f>Statistiky_vypocty!BF17</f>
        <v>4999940014</v>
      </c>
    </row>
    <row r="24" spans="15:40" x14ac:dyDescent="0.35">
      <c r="O24" s="87" t="s">
        <v>55</v>
      </c>
      <c r="P24" s="24" t="str">
        <f t="array" ref="P24">INDEX(jmeno,MATCH(LARGE($AN$8:$AN$76-ROW($AN$8:$AN$76)/COUNT($AN$8:$AN$76),ROW(P24)-ROW(P$9)+1),$AN$8:$AN$76-ROW($AN$8:$AN$76)/COUNT($AN$8:$AN$76),0))</f>
        <v>FEDIČ Lukáš</v>
      </c>
      <c r="Q24" s="89" t="str">
        <f t="shared" si="0"/>
        <v>Gunners Břeclav</v>
      </c>
      <c r="R24" s="85">
        <f t="shared" si="1"/>
        <v>8</v>
      </c>
      <c r="S24" s="85">
        <f t="shared" si="2"/>
        <v>1</v>
      </c>
      <c r="T24" s="85">
        <f t="shared" si="3"/>
        <v>3</v>
      </c>
      <c r="U24" s="85">
        <f t="shared" si="4"/>
        <v>4</v>
      </c>
      <c r="V24" s="87">
        <f t="shared" si="5"/>
        <v>14</v>
      </c>
      <c r="W24" s="85" t="s">
        <v>0</v>
      </c>
      <c r="X24" s="89">
        <f t="shared" si="6"/>
        <v>20</v>
      </c>
      <c r="Y24" s="85">
        <f t="shared" si="9"/>
        <v>-3</v>
      </c>
      <c r="Z24" s="85">
        <f t="shared" si="7"/>
        <v>5</v>
      </c>
      <c r="AA24" s="158">
        <f t="shared" si="8"/>
        <v>0.3125</v>
      </c>
      <c r="AC24" s="86" t="str">
        <f>Statistiky_vypocty!AV18</f>
        <v>LOUČKA Matouš</v>
      </c>
      <c r="AD24" s="86" t="str">
        <f>Statistiky_vypocty!AW18</f>
        <v>Gunners Břeclav</v>
      </c>
      <c r="AE24" s="86">
        <f>Statistiky_vypocty!AX18</f>
        <v>8</v>
      </c>
      <c r="AF24" s="86">
        <f>Statistiky_vypocty!AY18</f>
        <v>4</v>
      </c>
      <c r="AG24" s="86">
        <f>Statistiky_vypocty!AZ18</f>
        <v>1</v>
      </c>
      <c r="AH24" s="86">
        <f>Statistiky_vypocty!BA18</f>
        <v>3</v>
      </c>
      <c r="AI24" s="86">
        <f>Statistiky_vypocty!BB18</f>
        <v>19</v>
      </c>
      <c r="AJ24" s="86">
        <f>Statistiky_vypocty!BC18</f>
        <v>18</v>
      </c>
      <c r="AK24" s="86">
        <f>Statistiky_vypocty!BD18</f>
        <v>1</v>
      </c>
      <c r="AL24" s="86">
        <f>Statistiky_vypocty!BE18</f>
        <v>9</v>
      </c>
      <c r="AM24" s="86"/>
      <c r="AN24" s="86">
        <f>Statistiky_vypocty!BF18</f>
        <v>9000010019</v>
      </c>
    </row>
    <row r="25" spans="15:40" x14ac:dyDescent="0.35">
      <c r="O25" s="135" t="s">
        <v>56</v>
      </c>
      <c r="P25" s="133" t="str">
        <f t="array" ref="P25">INDEX(jmeno,MATCH(LARGE($AN$8:$AN$76-ROW($AN$8:$AN$76)/COUNT($AN$8:$AN$76),ROW(P25)-ROW(P$9)+1),$AN$8:$AN$76-ROW($AN$8:$AN$76)/COUNT($AN$8:$AN$76),0))</f>
        <v>MARTINČIČ Michal</v>
      </c>
      <c r="Q25" s="136" t="str">
        <f t="shared" si="0"/>
        <v>Doudeen Team</v>
      </c>
      <c r="R25" s="134">
        <f t="shared" si="1"/>
        <v>4</v>
      </c>
      <c r="S25" s="134">
        <f t="shared" si="2"/>
        <v>1</v>
      </c>
      <c r="T25" s="134">
        <f t="shared" si="3"/>
        <v>2</v>
      </c>
      <c r="U25" s="134">
        <f t="shared" si="4"/>
        <v>1</v>
      </c>
      <c r="V25" s="135">
        <f t="shared" si="5"/>
        <v>6</v>
      </c>
      <c r="W25" s="134" t="s">
        <v>0</v>
      </c>
      <c r="X25" s="136">
        <f t="shared" si="6"/>
        <v>7</v>
      </c>
      <c r="Y25" s="134">
        <f t="shared" si="9"/>
        <v>0</v>
      </c>
      <c r="Z25" s="134">
        <f t="shared" si="7"/>
        <v>4</v>
      </c>
      <c r="AA25" s="157">
        <f t="shared" si="8"/>
        <v>0.5</v>
      </c>
      <c r="AC25" s="86" t="str">
        <f>Statistiky_vypocty!AV19</f>
        <v>TIRPÁK Patrik</v>
      </c>
      <c r="AD25" s="86" t="str">
        <f>Statistiky_vypocty!AW19</f>
        <v>Gunners Břeclav</v>
      </c>
      <c r="AE25" s="86">
        <f>Statistiky_vypocty!AX19</f>
        <v>5</v>
      </c>
      <c r="AF25" s="86">
        <f>Statistiky_vypocty!AY19</f>
        <v>0</v>
      </c>
      <c r="AG25" s="86">
        <f>Statistiky_vypocty!AZ19</f>
        <v>1</v>
      </c>
      <c r="AH25" s="86">
        <f>Statistiky_vypocty!BA19</f>
        <v>4</v>
      </c>
      <c r="AI25" s="86">
        <f>Statistiky_vypocty!BB19</f>
        <v>4</v>
      </c>
      <c r="AJ25" s="86">
        <f>Statistiky_vypocty!BC19</f>
        <v>15</v>
      </c>
      <c r="AK25" s="86">
        <f>Statistiky_vypocty!BD19</f>
        <v>-11</v>
      </c>
      <c r="AL25" s="86">
        <f>Statistiky_vypocty!BE19</f>
        <v>1</v>
      </c>
      <c r="AM25" s="86"/>
      <c r="AN25" s="86">
        <f>Statistiky_vypocty!BF19</f>
        <v>999890004</v>
      </c>
    </row>
    <row r="26" spans="15:40" x14ac:dyDescent="0.35">
      <c r="O26" s="87" t="s">
        <v>57</v>
      </c>
      <c r="P26" s="24" t="str">
        <f t="array" ref="P26">INDEX(jmeno,MATCH(LARGE($AN$8:$AN$76-ROW($AN$8:$AN$76)/COUNT($AN$8:$AN$76),ROW(P26)-ROW(P$9)+1),$AN$8:$AN$76-ROW($AN$8:$AN$76)/COUNT($AN$8:$AN$76),0))</f>
        <v>DUCHOŇ Michal</v>
      </c>
      <c r="Q26" s="89" t="str">
        <f t="shared" si="0"/>
        <v>Prague NHL</v>
      </c>
      <c r="R26" s="85">
        <f t="shared" si="1"/>
        <v>6</v>
      </c>
      <c r="S26" s="85">
        <f t="shared" si="2"/>
        <v>1</v>
      </c>
      <c r="T26" s="85">
        <f t="shared" si="3"/>
        <v>2</v>
      </c>
      <c r="U26" s="85">
        <f t="shared" si="4"/>
        <v>3</v>
      </c>
      <c r="V26" s="87">
        <f t="shared" si="5"/>
        <v>9</v>
      </c>
      <c r="W26" s="85" t="s">
        <v>0</v>
      </c>
      <c r="X26" s="89">
        <f t="shared" si="6"/>
        <v>13</v>
      </c>
      <c r="Y26" s="85">
        <f t="shared" si="9"/>
        <v>-2</v>
      </c>
      <c r="Z26" s="85">
        <f t="shared" si="7"/>
        <v>4</v>
      </c>
      <c r="AA26" s="158">
        <f t="shared" si="8"/>
        <v>0.33333333333333331</v>
      </c>
      <c r="AC26" s="86" t="str">
        <f>Statistiky_vypocty!AV20</f>
        <v>ŠUSTÁČEK Ladislav</v>
      </c>
      <c r="AD26" s="86" t="str">
        <f>Statistiky_vypocty!AW20</f>
        <v>Gunners Břeclav</v>
      </c>
      <c r="AE26" s="86">
        <f>Statistiky_vypocty!AX20</f>
        <v>7</v>
      </c>
      <c r="AF26" s="86">
        <f>Statistiky_vypocty!AY20</f>
        <v>2</v>
      </c>
      <c r="AG26" s="86">
        <f>Statistiky_vypocty!AZ20</f>
        <v>0</v>
      </c>
      <c r="AH26" s="86">
        <f>Statistiky_vypocty!BA20</f>
        <v>5</v>
      </c>
      <c r="AI26" s="86">
        <f>Statistiky_vypocty!BB20</f>
        <v>13</v>
      </c>
      <c r="AJ26" s="86">
        <f>Statistiky_vypocty!BC20</f>
        <v>23</v>
      </c>
      <c r="AK26" s="86">
        <f>Statistiky_vypocty!BD20</f>
        <v>-10</v>
      </c>
      <c r="AL26" s="86">
        <f>Statistiky_vypocty!BE20</f>
        <v>4</v>
      </c>
      <c r="AM26" s="86"/>
      <c r="AN26" s="86">
        <f>Statistiky_vypocty!BF20</f>
        <v>3999900013</v>
      </c>
    </row>
    <row r="27" spans="15:40" x14ac:dyDescent="0.35">
      <c r="O27" s="135" t="s">
        <v>58</v>
      </c>
      <c r="P27" s="133" t="str">
        <f t="array" ref="P27">INDEX(jmeno,MATCH(LARGE($AN$8:$AN$76-ROW($AN$8:$AN$76)/COUNT($AN$8:$AN$76),ROW(P27)-ROW(P$9)+1),$AN$8:$AN$76-ROW($AN$8:$AN$76)/COUNT($AN$8:$AN$76),0))</f>
        <v>ŠUSTÁČEK Ladislav</v>
      </c>
      <c r="Q27" s="136" t="str">
        <f t="shared" si="0"/>
        <v>Gunners Břeclav</v>
      </c>
      <c r="R27" s="134">
        <f t="shared" si="1"/>
        <v>7</v>
      </c>
      <c r="S27" s="134">
        <f t="shared" si="2"/>
        <v>2</v>
      </c>
      <c r="T27" s="134">
        <f t="shared" si="3"/>
        <v>0</v>
      </c>
      <c r="U27" s="134">
        <f t="shared" si="4"/>
        <v>5</v>
      </c>
      <c r="V27" s="135">
        <f t="shared" si="5"/>
        <v>13</v>
      </c>
      <c r="W27" s="134" t="s">
        <v>0</v>
      </c>
      <c r="X27" s="136">
        <f t="shared" si="6"/>
        <v>23</v>
      </c>
      <c r="Y27" s="134">
        <f t="shared" si="9"/>
        <v>-3</v>
      </c>
      <c r="Z27" s="134">
        <f t="shared" si="7"/>
        <v>4</v>
      </c>
      <c r="AA27" s="157">
        <f t="shared" si="8"/>
        <v>0.2857142857142857</v>
      </c>
      <c r="AC27" s="86" t="str">
        <f>Statistiky_vypocty!AV21</f>
        <v>SKOKAN Jaromír</v>
      </c>
      <c r="AD27" s="86" t="str">
        <f>Statistiky_vypocty!AW21</f>
        <v>Gunners Břeclav</v>
      </c>
      <c r="AE27" s="86">
        <f>Statistiky_vypocty!AX21</f>
        <v>3</v>
      </c>
      <c r="AF27" s="86">
        <f>Statistiky_vypocty!AY21</f>
        <v>0</v>
      </c>
      <c r="AG27" s="86">
        <f>Statistiky_vypocty!AZ21</f>
        <v>0</v>
      </c>
      <c r="AH27" s="86">
        <f>Statistiky_vypocty!BA21</f>
        <v>3</v>
      </c>
      <c r="AI27" s="86">
        <f>Statistiky_vypocty!BB21</f>
        <v>0</v>
      </c>
      <c r="AJ27" s="86">
        <f>Statistiky_vypocty!BC21</f>
        <v>11</v>
      </c>
      <c r="AK27" s="86">
        <f>Statistiky_vypocty!BD21</f>
        <v>-11</v>
      </c>
      <c r="AL27" s="86">
        <f>Statistiky_vypocty!BE21</f>
        <v>0</v>
      </c>
      <c r="AM27" s="86"/>
      <c r="AN27" s="86">
        <f>Statistiky_vypocty!BF21</f>
        <v>-110000</v>
      </c>
    </row>
    <row r="28" spans="15:40" x14ac:dyDescent="0.35">
      <c r="O28" s="87" t="s">
        <v>59</v>
      </c>
      <c r="P28" s="24" t="str">
        <f t="array" ref="P28">INDEX(jmeno,MATCH(LARGE($AN$8:$AN$76-ROW($AN$8:$AN$76)/COUNT($AN$8:$AN$76),ROW(P28)-ROW(P$9)+1),$AN$8:$AN$76-ROW($AN$8:$AN$76)/COUNT($AN$8:$AN$76),0))</f>
        <v>KUBEČKA Jan</v>
      </c>
      <c r="Q28" s="89" t="str">
        <f t="shared" si="0"/>
        <v>Šprtmejkři Ostrava</v>
      </c>
      <c r="R28" s="85">
        <f t="shared" si="1"/>
        <v>4</v>
      </c>
      <c r="S28" s="85">
        <f t="shared" si="2"/>
        <v>1</v>
      </c>
      <c r="T28" s="85">
        <f t="shared" si="3"/>
        <v>1</v>
      </c>
      <c r="U28" s="85">
        <f t="shared" si="4"/>
        <v>2</v>
      </c>
      <c r="V28" s="87">
        <f t="shared" si="5"/>
        <v>10</v>
      </c>
      <c r="W28" s="85" t="s">
        <v>0</v>
      </c>
      <c r="X28" s="89">
        <f t="shared" si="6"/>
        <v>8</v>
      </c>
      <c r="Y28" s="85">
        <f t="shared" si="9"/>
        <v>-1</v>
      </c>
      <c r="Z28" s="85">
        <f t="shared" si="7"/>
        <v>3</v>
      </c>
      <c r="AA28" s="158">
        <f t="shared" si="8"/>
        <v>0.375</v>
      </c>
      <c r="AC28" s="86" t="str">
        <f>Statistiky_vypocty!AV22</f>
        <v>FRANĚK Michal</v>
      </c>
      <c r="AD28" s="86" t="str">
        <f>Statistiky_vypocty!AW22</f>
        <v>Doudeen Team</v>
      </c>
      <c r="AE28" s="86">
        <f>Statistiky_vypocty!AX22</f>
        <v>10</v>
      </c>
      <c r="AF28" s="86">
        <f>Statistiky_vypocty!AY22</f>
        <v>4</v>
      </c>
      <c r="AG28" s="86">
        <f>Statistiky_vypocty!AZ22</f>
        <v>3</v>
      </c>
      <c r="AH28" s="86">
        <f>Statistiky_vypocty!BA22</f>
        <v>3</v>
      </c>
      <c r="AI28" s="86">
        <f>Statistiky_vypocty!BB22</f>
        <v>30</v>
      </c>
      <c r="AJ28" s="86">
        <f>Statistiky_vypocty!BC22</f>
        <v>24</v>
      </c>
      <c r="AK28" s="86">
        <f>Statistiky_vypocty!BD22</f>
        <v>6</v>
      </c>
      <c r="AL28" s="86">
        <f>Statistiky_vypocty!BE22</f>
        <v>11</v>
      </c>
      <c r="AM28" s="86"/>
      <c r="AN28" s="86">
        <f>Statistiky_vypocty!BF22</f>
        <v>11000060030</v>
      </c>
    </row>
    <row r="29" spans="15:40" x14ac:dyDescent="0.35">
      <c r="O29" s="135" t="s">
        <v>60</v>
      </c>
      <c r="P29" s="133" t="str">
        <f t="array" ref="P29">INDEX(jmeno,MATCH(LARGE($AN$8:$AN$76-ROW($AN$8:$AN$76)/COUNT($AN$8:$AN$76),ROW(P29)-ROW(P$9)+1),$AN$8:$AN$76-ROW($AN$8:$AN$76)/COUNT($AN$8:$AN$76),0))</f>
        <v>FOLTÝN Jaromír sen</v>
      </c>
      <c r="Q29" s="136" t="str">
        <f t="shared" si="0"/>
        <v>Prague NHL</v>
      </c>
      <c r="R29" s="134">
        <f t="shared" si="1"/>
        <v>7</v>
      </c>
      <c r="S29" s="134">
        <f t="shared" si="2"/>
        <v>0</v>
      </c>
      <c r="T29" s="134">
        <f t="shared" si="3"/>
        <v>3</v>
      </c>
      <c r="U29" s="134">
        <f t="shared" si="4"/>
        <v>4</v>
      </c>
      <c r="V29" s="135">
        <f t="shared" si="5"/>
        <v>6</v>
      </c>
      <c r="W29" s="134" t="s">
        <v>0</v>
      </c>
      <c r="X29" s="136">
        <f t="shared" si="6"/>
        <v>17</v>
      </c>
      <c r="Y29" s="134">
        <f t="shared" si="9"/>
        <v>-4</v>
      </c>
      <c r="Z29" s="134">
        <f t="shared" si="7"/>
        <v>3</v>
      </c>
      <c r="AA29" s="157">
        <f t="shared" si="8"/>
        <v>0.21428571428571427</v>
      </c>
      <c r="AC29" s="86" t="str">
        <f>Statistiky_vypocty!AV23</f>
        <v>CHYTIL Jakub</v>
      </c>
      <c r="AD29" s="86" t="str">
        <f>Statistiky_vypocty!AW23</f>
        <v>Doudeen Team</v>
      </c>
      <c r="AE29" s="86">
        <f>Statistiky_vypocty!AX23</f>
        <v>10</v>
      </c>
      <c r="AF29" s="86">
        <f>Statistiky_vypocty!AY23</f>
        <v>6</v>
      </c>
      <c r="AG29" s="86">
        <f>Statistiky_vypocty!AZ23</f>
        <v>2</v>
      </c>
      <c r="AH29" s="86">
        <f>Statistiky_vypocty!BA23</f>
        <v>2</v>
      </c>
      <c r="AI29" s="86">
        <f>Statistiky_vypocty!BB23</f>
        <v>21</v>
      </c>
      <c r="AJ29" s="86">
        <f>Statistiky_vypocty!BC23</f>
        <v>11</v>
      </c>
      <c r="AK29" s="86">
        <f>Statistiky_vypocty!BD23</f>
        <v>10</v>
      </c>
      <c r="AL29" s="86">
        <f>Statistiky_vypocty!BE23</f>
        <v>14</v>
      </c>
      <c r="AM29" s="86"/>
      <c r="AN29" s="86">
        <f>Statistiky_vypocty!BF23</f>
        <v>14000100021</v>
      </c>
    </row>
    <row r="30" spans="15:40" x14ac:dyDescent="0.35">
      <c r="O30" s="87" t="s">
        <v>61</v>
      </c>
      <c r="P30" s="24" t="str">
        <f t="array" ref="P30">INDEX(jmeno,MATCH(LARGE($AN$8:$AN$76-ROW($AN$8:$AN$76)/COUNT($AN$8:$AN$76),ROW(P30)-ROW(P$9)+1),$AN$8:$AN$76-ROW($AN$8:$AN$76)/COUNT($AN$8:$AN$76),0))</f>
        <v>KRMÍČEK Matouš</v>
      </c>
      <c r="Q30" s="89" t="str">
        <f t="shared" si="0"/>
        <v>Gunners Břeclav</v>
      </c>
      <c r="R30" s="85">
        <f t="shared" si="1"/>
        <v>9</v>
      </c>
      <c r="S30" s="85">
        <f t="shared" si="2"/>
        <v>1</v>
      </c>
      <c r="T30" s="85">
        <f t="shared" si="3"/>
        <v>1</v>
      </c>
      <c r="U30" s="85">
        <f t="shared" si="4"/>
        <v>7</v>
      </c>
      <c r="V30" s="87">
        <f t="shared" si="5"/>
        <v>20</v>
      </c>
      <c r="W30" s="85" t="s">
        <v>0</v>
      </c>
      <c r="X30" s="89">
        <f t="shared" si="6"/>
        <v>34</v>
      </c>
      <c r="Y30" s="85">
        <f t="shared" si="9"/>
        <v>-6</v>
      </c>
      <c r="Z30" s="85">
        <f t="shared" si="7"/>
        <v>3</v>
      </c>
      <c r="AA30" s="158">
        <f t="shared" si="8"/>
        <v>0.16666666666666666</v>
      </c>
      <c r="AC30" s="86" t="str">
        <f>Statistiky_vypocty!AV24</f>
        <v>MAJER Zdeněk</v>
      </c>
      <c r="AD30" s="86" t="str">
        <f>Statistiky_vypocty!AW24</f>
        <v>Doudeen Team</v>
      </c>
      <c r="AE30" s="86">
        <f>Statistiky_vypocty!AX24</f>
        <v>9</v>
      </c>
      <c r="AF30" s="86">
        <f>Statistiky_vypocty!AY24</f>
        <v>3</v>
      </c>
      <c r="AG30" s="86">
        <f>Statistiky_vypocty!AZ24</f>
        <v>5</v>
      </c>
      <c r="AH30" s="86">
        <f>Statistiky_vypocty!BA24</f>
        <v>1</v>
      </c>
      <c r="AI30" s="86">
        <f>Statistiky_vypocty!BB24</f>
        <v>16</v>
      </c>
      <c r="AJ30" s="86">
        <f>Statistiky_vypocty!BC24</f>
        <v>9</v>
      </c>
      <c r="AK30" s="86">
        <f>Statistiky_vypocty!BD24</f>
        <v>7</v>
      </c>
      <c r="AL30" s="86">
        <f>Statistiky_vypocty!BE24</f>
        <v>11</v>
      </c>
      <c r="AM30" s="86"/>
      <c r="AN30" s="86">
        <f>Statistiky_vypocty!BF24</f>
        <v>11000070016</v>
      </c>
    </row>
    <row r="31" spans="15:40" x14ac:dyDescent="0.35">
      <c r="O31" s="135" t="s">
        <v>62</v>
      </c>
      <c r="P31" s="133" t="str">
        <f t="array" ref="P31">INDEX(jmeno,MATCH(LARGE($AN$8:$AN$76-ROW($AN$8:$AN$76)/COUNT($AN$8:$AN$76),ROW(P31)-ROW(P$9)+1),$AN$8:$AN$76-ROW($AN$8:$AN$76)/COUNT($AN$8:$AN$76),0))</f>
        <v>TICHAVSKÝ Milan</v>
      </c>
      <c r="Q31" s="136" t="str">
        <f t="shared" si="0"/>
        <v>Šprtmejkři Ostrava</v>
      </c>
      <c r="R31" s="134">
        <f t="shared" si="1"/>
        <v>4</v>
      </c>
      <c r="S31" s="134">
        <f t="shared" si="2"/>
        <v>1</v>
      </c>
      <c r="T31" s="134">
        <f t="shared" si="3"/>
        <v>0</v>
      </c>
      <c r="U31" s="134">
        <f t="shared" si="4"/>
        <v>3</v>
      </c>
      <c r="V31" s="135">
        <f t="shared" si="5"/>
        <v>7</v>
      </c>
      <c r="W31" s="134" t="s">
        <v>0</v>
      </c>
      <c r="X31" s="136">
        <f t="shared" si="6"/>
        <v>9</v>
      </c>
      <c r="Y31" s="134">
        <f t="shared" si="9"/>
        <v>-2</v>
      </c>
      <c r="Z31" s="134">
        <f t="shared" si="7"/>
        <v>2</v>
      </c>
      <c r="AA31" s="157">
        <f t="shared" si="8"/>
        <v>0.25</v>
      </c>
      <c r="AC31" s="86" t="str">
        <f>Statistiky_vypocty!AV25</f>
        <v>MARTINČIČ Jakub</v>
      </c>
      <c r="AD31" s="86" t="str">
        <f>Statistiky_vypocty!AW25</f>
        <v>Doudeen Team</v>
      </c>
      <c r="AE31" s="86">
        <f>Statistiky_vypocty!AX25</f>
        <v>7</v>
      </c>
      <c r="AF31" s="86">
        <f>Statistiky_vypocty!AY25</f>
        <v>4</v>
      </c>
      <c r="AG31" s="86">
        <f>Statistiky_vypocty!AZ25</f>
        <v>0</v>
      </c>
      <c r="AH31" s="86">
        <f>Statistiky_vypocty!BA25</f>
        <v>3</v>
      </c>
      <c r="AI31" s="86">
        <f>Statistiky_vypocty!BB25</f>
        <v>26</v>
      </c>
      <c r="AJ31" s="86">
        <f>Statistiky_vypocty!BC25</f>
        <v>18</v>
      </c>
      <c r="AK31" s="86">
        <f>Statistiky_vypocty!BD25</f>
        <v>8</v>
      </c>
      <c r="AL31" s="86">
        <f>Statistiky_vypocty!BE25</f>
        <v>8</v>
      </c>
      <c r="AM31" s="86"/>
      <c r="AN31" s="86">
        <f>Statistiky_vypocty!BF25</f>
        <v>8000080026</v>
      </c>
    </row>
    <row r="32" spans="15:40" x14ac:dyDescent="0.35">
      <c r="O32" s="87" t="s">
        <v>63</v>
      </c>
      <c r="P32" s="24" t="str">
        <f t="array" ref="P32">INDEX(jmeno,MATCH(LARGE($AN$8:$AN$76-ROW($AN$8:$AN$76)/COUNT($AN$8:$AN$76),ROW(P32)-ROW(P$9)+1),$AN$8:$AN$76-ROW($AN$8:$AN$76)/COUNT($AN$8:$AN$76),0))</f>
        <v>VANČUROVÁ Milada</v>
      </c>
      <c r="Q32" s="89" t="str">
        <f t="shared" si="0"/>
        <v>Prague NHL</v>
      </c>
      <c r="R32" s="85">
        <f t="shared" si="1"/>
        <v>7</v>
      </c>
      <c r="S32" s="85">
        <f t="shared" si="2"/>
        <v>0</v>
      </c>
      <c r="T32" s="85">
        <f t="shared" si="3"/>
        <v>2</v>
      </c>
      <c r="U32" s="85">
        <f t="shared" si="4"/>
        <v>5</v>
      </c>
      <c r="V32" s="87">
        <f t="shared" si="5"/>
        <v>14</v>
      </c>
      <c r="W32" s="85" t="s">
        <v>0</v>
      </c>
      <c r="X32" s="89">
        <f t="shared" si="6"/>
        <v>26</v>
      </c>
      <c r="Y32" s="85">
        <f t="shared" si="9"/>
        <v>-5</v>
      </c>
      <c r="Z32" s="85">
        <f t="shared" si="7"/>
        <v>2</v>
      </c>
      <c r="AA32" s="158">
        <f t="shared" si="8"/>
        <v>0.14285714285714285</v>
      </c>
      <c r="AC32" s="86" t="str">
        <f>Statistiky_vypocty!AV26</f>
        <v>VRÁNA Martin</v>
      </c>
      <c r="AD32" s="86" t="str">
        <f>Statistiky_vypocty!AW26</f>
        <v>Doudeen Team</v>
      </c>
      <c r="AE32" s="86">
        <f>Statistiky_vypocty!AX26</f>
        <v>10</v>
      </c>
      <c r="AF32" s="86">
        <f>Statistiky_vypocty!AY26</f>
        <v>8</v>
      </c>
      <c r="AG32" s="86">
        <f>Statistiky_vypocty!AZ26</f>
        <v>1</v>
      </c>
      <c r="AH32" s="86">
        <f>Statistiky_vypocty!BA26</f>
        <v>1</v>
      </c>
      <c r="AI32" s="86">
        <f>Statistiky_vypocty!BB26</f>
        <v>25</v>
      </c>
      <c r="AJ32" s="86">
        <f>Statistiky_vypocty!BC26</f>
        <v>11</v>
      </c>
      <c r="AK32" s="86">
        <f>Statistiky_vypocty!BD26</f>
        <v>14</v>
      </c>
      <c r="AL32" s="86">
        <f>Statistiky_vypocty!BE26</f>
        <v>17</v>
      </c>
      <c r="AM32" s="86"/>
      <c r="AN32" s="86">
        <f>Statistiky_vypocty!BF26</f>
        <v>17000140025</v>
      </c>
    </row>
    <row r="33" spans="15:40" x14ac:dyDescent="0.35">
      <c r="O33" s="135" t="s">
        <v>64</v>
      </c>
      <c r="P33" s="133" t="str">
        <f t="array" ref="P33">INDEX(jmeno,MATCH(LARGE($AN$8:$AN$76-ROW($AN$8:$AN$76)/COUNT($AN$8:$AN$76),ROW(P33)-ROW(P$9)+1),$AN$8:$AN$76-ROW($AN$8:$AN$76)/COUNT($AN$8:$AN$76),0))</f>
        <v>TIRPÁK Patrik</v>
      </c>
      <c r="Q33" s="136" t="str">
        <f t="shared" si="0"/>
        <v>Gunners Břeclav</v>
      </c>
      <c r="R33" s="134">
        <f t="shared" si="1"/>
        <v>5</v>
      </c>
      <c r="S33" s="134">
        <f t="shared" si="2"/>
        <v>0</v>
      </c>
      <c r="T33" s="134">
        <f t="shared" si="3"/>
        <v>1</v>
      </c>
      <c r="U33" s="134">
        <f t="shared" si="4"/>
        <v>4</v>
      </c>
      <c r="V33" s="135">
        <f t="shared" si="5"/>
        <v>4</v>
      </c>
      <c r="W33" s="134" t="s">
        <v>0</v>
      </c>
      <c r="X33" s="136">
        <f t="shared" si="6"/>
        <v>15</v>
      </c>
      <c r="Y33" s="134">
        <f t="shared" si="9"/>
        <v>-4</v>
      </c>
      <c r="Z33" s="134">
        <f t="shared" si="7"/>
        <v>1</v>
      </c>
      <c r="AA33" s="157">
        <f t="shared" si="8"/>
        <v>0.1</v>
      </c>
      <c r="AC33" s="86" t="str">
        <f>Statistiky_vypocty!AV27</f>
        <v>MARTINČIČ Michal</v>
      </c>
      <c r="AD33" s="86" t="str">
        <f>Statistiky_vypocty!AW27</f>
        <v>Doudeen Team</v>
      </c>
      <c r="AE33" s="86">
        <f>Statistiky_vypocty!AX27</f>
        <v>4</v>
      </c>
      <c r="AF33" s="86">
        <f>Statistiky_vypocty!AY27</f>
        <v>1</v>
      </c>
      <c r="AG33" s="86">
        <f>Statistiky_vypocty!AZ27</f>
        <v>2</v>
      </c>
      <c r="AH33" s="86">
        <f>Statistiky_vypocty!BA27</f>
        <v>1</v>
      </c>
      <c r="AI33" s="86">
        <f>Statistiky_vypocty!BB27</f>
        <v>6</v>
      </c>
      <c r="AJ33" s="86">
        <f>Statistiky_vypocty!BC27</f>
        <v>7</v>
      </c>
      <c r="AK33" s="86">
        <f>Statistiky_vypocty!BD27</f>
        <v>-1</v>
      </c>
      <c r="AL33" s="86">
        <f>Statistiky_vypocty!BE27</f>
        <v>4</v>
      </c>
      <c r="AM33" s="86"/>
      <c r="AN33" s="86">
        <f>Statistiky_vypocty!BF27</f>
        <v>3999990006</v>
      </c>
    </row>
    <row r="34" spans="15:40" hidden="1" x14ac:dyDescent="0.35">
      <c r="O34" s="87" t="s">
        <v>65</v>
      </c>
      <c r="P34" s="24">
        <f t="array" ref="P34">INDEX(jmeno,MATCH(LARGE($AN$8:$AN$76-ROW($AN$8:$AN$76)/COUNT($AN$8:$AN$76),ROW(P34)-ROW(P$9)+1),$AN$8:$AN$76-ROW($AN$8:$AN$76)/COUNT($AN$8:$AN$76),0))</f>
        <v>0</v>
      </c>
      <c r="Q34" s="89">
        <f t="shared" si="0"/>
        <v>0</v>
      </c>
      <c r="R34" s="12">
        <f t="shared" si="1"/>
        <v>0</v>
      </c>
      <c r="S34" s="12">
        <f t="shared" si="2"/>
        <v>0</v>
      </c>
      <c r="T34" s="12">
        <f t="shared" si="3"/>
        <v>0</v>
      </c>
      <c r="U34" s="12">
        <f t="shared" si="4"/>
        <v>0</v>
      </c>
      <c r="V34" s="87">
        <f t="shared" si="5"/>
        <v>0</v>
      </c>
      <c r="W34" s="12" t="s">
        <v>0</v>
      </c>
      <c r="X34" s="89">
        <f t="shared" si="6"/>
        <v>0</v>
      </c>
      <c r="Y34" s="12">
        <f t="shared" ref="Y10:Y39" si="10">VLOOKUP($P34,$AC$8:$AL$76,9,0)</f>
        <v>0</v>
      </c>
      <c r="Z34" s="12">
        <f t="shared" si="7"/>
        <v>0</v>
      </c>
      <c r="AA34" s="12"/>
      <c r="AC34" s="86">
        <f>Statistiky_vypocty!AV28</f>
        <v>0</v>
      </c>
      <c r="AD34" s="86">
        <f>Statistiky_vypocty!AW28</f>
        <v>0</v>
      </c>
      <c r="AE34" s="86">
        <f>Statistiky_vypocty!AX28</f>
        <v>0</v>
      </c>
      <c r="AF34" s="86">
        <f>Statistiky_vypocty!AY28</f>
        <v>0</v>
      </c>
      <c r="AG34" s="86">
        <f>Statistiky_vypocty!AZ28</f>
        <v>0</v>
      </c>
      <c r="AH34" s="86">
        <f>Statistiky_vypocty!BA28</f>
        <v>0</v>
      </c>
      <c r="AI34" s="86">
        <f>Statistiky_vypocty!BB28</f>
        <v>0</v>
      </c>
      <c r="AJ34" s="86">
        <f>Statistiky_vypocty!BC28</f>
        <v>0</v>
      </c>
      <c r="AK34" s="86">
        <f>Statistiky_vypocty!BD28</f>
        <v>0</v>
      </c>
      <c r="AL34" s="86">
        <f>Statistiky_vypocty!BE28</f>
        <v>0</v>
      </c>
      <c r="AM34" s="86"/>
      <c r="AN34" s="86">
        <f>Statistiky_vypocty!BF28</f>
        <v>0</v>
      </c>
    </row>
    <row r="35" spans="15:40" hidden="1" x14ac:dyDescent="0.35">
      <c r="O35" s="87" t="s">
        <v>66</v>
      </c>
      <c r="P35" s="24">
        <f t="array" ref="P35">INDEX(jmeno,MATCH(LARGE($AN$8:$AN$76-ROW($AN$8:$AN$76)/COUNT($AN$8:$AN$76),ROW(P35)-ROW(P$9)+1),$AN$8:$AN$76-ROW($AN$8:$AN$76)/COUNT($AN$8:$AN$76),0))</f>
        <v>0</v>
      </c>
      <c r="Q35" s="89">
        <f t="shared" si="0"/>
        <v>0</v>
      </c>
      <c r="R35" s="12">
        <f t="shared" si="1"/>
        <v>0</v>
      </c>
      <c r="S35" s="12">
        <f t="shared" si="2"/>
        <v>0</v>
      </c>
      <c r="T35" s="12">
        <f t="shared" si="3"/>
        <v>0</v>
      </c>
      <c r="U35" s="12">
        <f t="shared" si="4"/>
        <v>0</v>
      </c>
      <c r="V35" s="87">
        <f t="shared" si="5"/>
        <v>0</v>
      </c>
      <c r="W35" s="12" t="s">
        <v>0</v>
      </c>
      <c r="X35" s="89">
        <f t="shared" si="6"/>
        <v>0</v>
      </c>
      <c r="Y35" s="12">
        <f t="shared" si="10"/>
        <v>0</v>
      </c>
      <c r="Z35" s="12">
        <f t="shared" si="7"/>
        <v>0</v>
      </c>
      <c r="AA35" s="12"/>
      <c r="AC35" s="86">
        <f>Statistiky_vypocty!AV29</f>
        <v>0</v>
      </c>
      <c r="AD35" s="86">
        <f>Statistiky_vypocty!AW29</f>
        <v>0</v>
      </c>
      <c r="AE35" s="86">
        <f>Statistiky_vypocty!AX29</f>
        <v>0</v>
      </c>
      <c r="AF35" s="86">
        <f>Statistiky_vypocty!AY29</f>
        <v>0</v>
      </c>
      <c r="AG35" s="86">
        <f>Statistiky_vypocty!AZ29</f>
        <v>0</v>
      </c>
      <c r="AH35" s="86">
        <f>Statistiky_vypocty!BA29</f>
        <v>0</v>
      </c>
      <c r="AI35" s="86">
        <f>Statistiky_vypocty!BB29</f>
        <v>0</v>
      </c>
      <c r="AJ35" s="86">
        <f>Statistiky_vypocty!BC29</f>
        <v>0</v>
      </c>
      <c r="AK35" s="86">
        <f>Statistiky_vypocty!BD29</f>
        <v>0</v>
      </c>
      <c r="AL35" s="86">
        <f>Statistiky_vypocty!BE29</f>
        <v>0</v>
      </c>
      <c r="AM35" s="86"/>
      <c r="AN35" s="86">
        <f>Statistiky_vypocty!BF29</f>
        <v>0</v>
      </c>
    </row>
    <row r="36" spans="15:40" hidden="1" x14ac:dyDescent="0.35">
      <c r="O36" s="87" t="s">
        <v>67</v>
      </c>
      <c r="P36" s="24">
        <f t="array" ref="P36">INDEX(jmeno,MATCH(LARGE($AN$8:$AN$76-ROW($AN$8:$AN$76)/COUNT($AN$8:$AN$76),ROW(P36)-ROW(P$9)+1),$AN$8:$AN$76-ROW($AN$8:$AN$76)/COUNT($AN$8:$AN$76),0))</f>
        <v>0</v>
      </c>
      <c r="Q36" s="89">
        <f t="shared" si="0"/>
        <v>0</v>
      </c>
      <c r="R36" s="12">
        <f t="shared" si="1"/>
        <v>0</v>
      </c>
      <c r="S36" s="12">
        <f t="shared" si="2"/>
        <v>0</v>
      </c>
      <c r="T36" s="12">
        <f t="shared" si="3"/>
        <v>0</v>
      </c>
      <c r="U36" s="12">
        <f t="shared" si="4"/>
        <v>0</v>
      </c>
      <c r="V36" s="87">
        <f t="shared" si="5"/>
        <v>0</v>
      </c>
      <c r="W36" s="12" t="s">
        <v>0</v>
      </c>
      <c r="X36" s="89">
        <f t="shared" si="6"/>
        <v>0</v>
      </c>
      <c r="Y36" s="12">
        <f t="shared" si="10"/>
        <v>0</v>
      </c>
      <c r="Z36" s="12">
        <f t="shared" si="7"/>
        <v>0</v>
      </c>
      <c r="AA36" s="12"/>
      <c r="AC36" s="86">
        <f>Statistiky_vypocty!AV30</f>
        <v>0</v>
      </c>
      <c r="AD36" s="86">
        <f>Statistiky_vypocty!AW30</f>
        <v>0</v>
      </c>
      <c r="AE36" s="86">
        <f>Statistiky_vypocty!AX30</f>
        <v>0</v>
      </c>
      <c r="AF36" s="86">
        <f>Statistiky_vypocty!AY30</f>
        <v>0</v>
      </c>
      <c r="AG36" s="86">
        <f>Statistiky_vypocty!AZ30</f>
        <v>0</v>
      </c>
      <c r="AH36" s="86">
        <f>Statistiky_vypocty!BA30</f>
        <v>0</v>
      </c>
      <c r="AI36" s="86">
        <f>Statistiky_vypocty!BB30</f>
        <v>0</v>
      </c>
      <c r="AJ36" s="86">
        <f>Statistiky_vypocty!BC30</f>
        <v>0</v>
      </c>
      <c r="AK36" s="86">
        <f>Statistiky_vypocty!BD30</f>
        <v>0</v>
      </c>
      <c r="AL36" s="86">
        <f>Statistiky_vypocty!BE30</f>
        <v>0</v>
      </c>
      <c r="AM36" s="86"/>
      <c r="AN36" s="86">
        <f>Statistiky_vypocty!BF30</f>
        <v>0</v>
      </c>
    </row>
    <row r="37" spans="15:40" hidden="1" x14ac:dyDescent="0.35">
      <c r="O37" s="87" t="s">
        <v>68</v>
      </c>
      <c r="P37" s="24">
        <f t="array" ref="P37">INDEX(jmeno,MATCH(LARGE($AN$8:$AN$76-ROW($AN$8:$AN$76)/COUNT($AN$8:$AN$76),ROW(P37)-ROW(P$9)+1),$AN$8:$AN$76-ROW($AN$8:$AN$76)/COUNT($AN$8:$AN$76),0))</f>
        <v>0</v>
      </c>
      <c r="Q37" s="89">
        <f t="shared" si="0"/>
        <v>0</v>
      </c>
      <c r="R37" s="12">
        <f t="shared" si="1"/>
        <v>0</v>
      </c>
      <c r="S37" s="12">
        <f t="shared" si="2"/>
        <v>0</v>
      </c>
      <c r="T37" s="12">
        <f t="shared" si="3"/>
        <v>0</v>
      </c>
      <c r="U37" s="12">
        <f t="shared" si="4"/>
        <v>0</v>
      </c>
      <c r="V37" s="87">
        <f t="shared" si="5"/>
        <v>0</v>
      </c>
      <c r="W37" s="12" t="s">
        <v>0</v>
      </c>
      <c r="X37" s="89">
        <f t="shared" si="6"/>
        <v>0</v>
      </c>
      <c r="Y37" s="12">
        <f t="shared" si="10"/>
        <v>0</v>
      </c>
      <c r="Z37" s="12">
        <f t="shared" si="7"/>
        <v>0</v>
      </c>
      <c r="AA37" s="12"/>
      <c r="AC37" s="86">
        <f>Statistiky_vypocty!AV31</f>
        <v>0</v>
      </c>
      <c r="AD37" s="86">
        <f>Statistiky_vypocty!AW31</f>
        <v>0</v>
      </c>
      <c r="AE37" s="86">
        <f>Statistiky_vypocty!AX31</f>
        <v>0</v>
      </c>
      <c r="AF37" s="86">
        <f>Statistiky_vypocty!AY31</f>
        <v>0</v>
      </c>
      <c r="AG37" s="86">
        <f>Statistiky_vypocty!AZ31</f>
        <v>0</v>
      </c>
      <c r="AH37" s="86">
        <f>Statistiky_vypocty!BA31</f>
        <v>0</v>
      </c>
      <c r="AI37" s="86">
        <f>Statistiky_vypocty!BB31</f>
        <v>0</v>
      </c>
      <c r="AJ37" s="86">
        <f>Statistiky_vypocty!BC31</f>
        <v>0</v>
      </c>
      <c r="AK37" s="86">
        <f>Statistiky_vypocty!BD31</f>
        <v>0</v>
      </c>
      <c r="AL37" s="86">
        <f>Statistiky_vypocty!BE31</f>
        <v>0</v>
      </c>
      <c r="AM37" s="86"/>
      <c r="AN37" s="86">
        <f>Statistiky_vypocty!BF31</f>
        <v>0</v>
      </c>
    </row>
    <row r="38" spans="15:40" hidden="1" x14ac:dyDescent="0.35">
      <c r="O38" s="87" t="s">
        <v>69</v>
      </c>
      <c r="P38" s="24">
        <f t="array" ref="P38">INDEX(jmeno,MATCH(LARGE($AN$8:$AN$76-ROW($AN$8:$AN$76)/COUNT($AN$8:$AN$76),ROW(P38)-ROW(P$9)+1),$AN$8:$AN$76-ROW($AN$8:$AN$76)/COUNT($AN$8:$AN$76),0))</f>
        <v>0</v>
      </c>
      <c r="Q38" s="89">
        <f t="shared" si="0"/>
        <v>0</v>
      </c>
      <c r="R38" s="12">
        <f t="shared" si="1"/>
        <v>0</v>
      </c>
      <c r="S38" s="12">
        <f t="shared" si="2"/>
        <v>0</v>
      </c>
      <c r="T38" s="12">
        <f t="shared" si="3"/>
        <v>0</v>
      </c>
      <c r="U38" s="12">
        <f t="shared" si="4"/>
        <v>0</v>
      </c>
      <c r="V38" s="87">
        <f t="shared" si="5"/>
        <v>0</v>
      </c>
      <c r="W38" s="12" t="s">
        <v>0</v>
      </c>
      <c r="X38" s="89">
        <f t="shared" si="6"/>
        <v>0</v>
      </c>
      <c r="Y38" s="12">
        <f t="shared" si="10"/>
        <v>0</v>
      </c>
      <c r="Z38" s="12">
        <f t="shared" si="7"/>
        <v>0</v>
      </c>
      <c r="AA38" s="12"/>
      <c r="AC38" s="86">
        <f>Statistiky_vypocty!AV32</f>
        <v>0</v>
      </c>
      <c r="AD38" s="86">
        <f>Statistiky_vypocty!AW32</f>
        <v>0</v>
      </c>
      <c r="AE38" s="86">
        <f>Statistiky_vypocty!AX32</f>
        <v>0</v>
      </c>
      <c r="AF38" s="86">
        <f>Statistiky_vypocty!AY32</f>
        <v>0</v>
      </c>
      <c r="AG38" s="86">
        <f>Statistiky_vypocty!AZ32</f>
        <v>0</v>
      </c>
      <c r="AH38" s="86">
        <f>Statistiky_vypocty!BA32</f>
        <v>0</v>
      </c>
      <c r="AI38" s="86">
        <f>Statistiky_vypocty!BB32</f>
        <v>0</v>
      </c>
      <c r="AJ38" s="86">
        <f>Statistiky_vypocty!BC32</f>
        <v>0</v>
      </c>
      <c r="AK38" s="86">
        <f>Statistiky_vypocty!BD32</f>
        <v>0</v>
      </c>
      <c r="AL38" s="86">
        <f>Statistiky_vypocty!BE32</f>
        <v>0</v>
      </c>
      <c r="AM38" s="86"/>
      <c r="AN38" s="86">
        <f>Statistiky_vypocty!BF32</f>
        <v>0</v>
      </c>
    </row>
    <row r="39" spans="15:40" hidden="1" x14ac:dyDescent="0.35">
      <c r="O39" s="87" t="s">
        <v>70</v>
      </c>
      <c r="P39" s="24">
        <f t="array" ref="P39">INDEX(jmeno,MATCH(LARGE($AN$8:$AN$76-ROW($AN$8:$AN$76)/COUNT($AN$8:$AN$76),ROW(P39)-ROW(P$9)+1),$AN$8:$AN$76-ROW($AN$8:$AN$76)/COUNT($AN$8:$AN$76),0))</f>
        <v>0</v>
      </c>
      <c r="Q39" s="89">
        <f t="shared" si="0"/>
        <v>0</v>
      </c>
      <c r="R39" s="12">
        <f t="shared" si="1"/>
        <v>0</v>
      </c>
      <c r="S39" s="12">
        <f t="shared" si="2"/>
        <v>0</v>
      </c>
      <c r="T39" s="12">
        <f t="shared" si="3"/>
        <v>0</v>
      </c>
      <c r="U39" s="12">
        <f t="shared" si="4"/>
        <v>0</v>
      </c>
      <c r="V39" s="87">
        <f t="shared" si="5"/>
        <v>0</v>
      </c>
      <c r="W39" s="12" t="s">
        <v>0</v>
      </c>
      <c r="X39" s="89">
        <f t="shared" si="6"/>
        <v>0</v>
      </c>
      <c r="Y39" s="12">
        <f t="shared" si="10"/>
        <v>0</v>
      </c>
      <c r="Z39" s="12">
        <f t="shared" si="7"/>
        <v>0</v>
      </c>
      <c r="AA39" s="12"/>
      <c r="AC39" s="86">
        <f>Statistiky_vypocty!AV33</f>
        <v>0</v>
      </c>
      <c r="AD39" s="86">
        <f>Statistiky_vypocty!AW33</f>
        <v>0</v>
      </c>
      <c r="AE39" s="86">
        <f>Statistiky_vypocty!AX33</f>
        <v>0</v>
      </c>
      <c r="AF39" s="86">
        <f>Statistiky_vypocty!AY33</f>
        <v>0</v>
      </c>
      <c r="AG39" s="86">
        <f>Statistiky_vypocty!AZ33</f>
        <v>0</v>
      </c>
      <c r="AH39" s="86">
        <f>Statistiky_vypocty!BA33</f>
        <v>0</v>
      </c>
      <c r="AI39" s="86">
        <f>Statistiky_vypocty!BB33</f>
        <v>0</v>
      </c>
      <c r="AJ39" s="86">
        <f>Statistiky_vypocty!BC33</f>
        <v>0</v>
      </c>
      <c r="AK39" s="86">
        <f>Statistiky_vypocty!BD33</f>
        <v>0</v>
      </c>
      <c r="AL39" s="86">
        <f>Statistiky_vypocty!BE33</f>
        <v>0</v>
      </c>
      <c r="AM39" s="86"/>
      <c r="AN39" s="86">
        <f>Statistiky_vypocty!BF33</f>
        <v>0</v>
      </c>
    </row>
    <row r="40" spans="15:40" hidden="1" x14ac:dyDescent="0.35">
      <c r="O40" s="87" t="s">
        <v>71</v>
      </c>
      <c r="P40" s="24"/>
      <c r="Q40" s="89"/>
      <c r="R40" s="24"/>
      <c r="S40" s="24"/>
      <c r="T40" s="24"/>
      <c r="U40" s="24"/>
      <c r="V40" s="87"/>
      <c r="W40" s="12" t="s">
        <v>0</v>
      </c>
      <c r="X40" s="89"/>
      <c r="Y40" s="24"/>
      <c r="Z40" s="24"/>
      <c r="AA40" s="24"/>
      <c r="AC40" s="86">
        <f>Statistiky_vypocty!AV34</f>
        <v>0</v>
      </c>
      <c r="AD40" s="86">
        <f>Statistiky_vypocty!AW34</f>
        <v>0</v>
      </c>
      <c r="AE40" s="86">
        <f>Statistiky_vypocty!AX34</f>
        <v>0</v>
      </c>
      <c r="AF40" s="86">
        <f>Statistiky_vypocty!AY34</f>
        <v>0</v>
      </c>
      <c r="AG40" s="86">
        <f>Statistiky_vypocty!AZ34</f>
        <v>0</v>
      </c>
      <c r="AH40" s="86">
        <f>Statistiky_vypocty!BA34</f>
        <v>0</v>
      </c>
      <c r="AI40" s="86">
        <f>Statistiky_vypocty!BB34</f>
        <v>0</v>
      </c>
      <c r="AJ40" s="86">
        <f>Statistiky_vypocty!BC34</f>
        <v>0</v>
      </c>
      <c r="AK40" s="86">
        <f>Statistiky_vypocty!BD34</f>
        <v>0</v>
      </c>
      <c r="AL40" s="86">
        <f>Statistiky_vypocty!BE34</f>
        <v>0</v>
      </c>
      <c r="AM40" s="86"/>
      <c r="AN40" s="86">
        <f>Statistiky_vypocty!BF34</f>
        <v>0</v>
      </c>
    </row>
    <row r="41" spans="15:40" hidden="1" x14ac:dyDescent="0.35">
      <c r="O41" s="87" t="s">
        <v>72</v>
      </c>
      <c r="P41" s="24"/>
      <c r="Q41" s="89"/>
      <c r="R41" s="24"/>
      <c r="S41" s="24"/>
      <c r="T41" s="24"/>
      <c r="U41" s="24"/>
      <c r="V41" s="87"/>
      <c r="W41" s="12" t="s">
        <v>0</v>
      </c>
      <c r="X41" s="89"/>
      <c r="Y41" s="24"/>
      <c r="Z41" s="24"/>
      <c r="AA41" s="24"/>
      <c r="AC41" s="86">
        <f>Statistiky_vypocty!AV35</f>
        <v>0</v>
      </c>
      <c r="AD41" s="86">
        <f>Statistiky_vypocty!AW35</f>
        <v>0</v>
      </c>
      <c r="AE41" s="86">
        <f>Statistiky_vypocty!AX35</f>
        <v>0</v>
      </c>
      <c r="AF41" s="86">
        <f>Statistiky_vypocty!AY35</f>
        <v>0</v>
      </c>
      <c r="AG41" s="86">
        <f>Statistiky_vypocty!AZ35</f>
        <v>0</v>
      </c>
      <c r="AH41" s="86">
        <f>Statistiky_vypocty!BA35</f>
        <v>0</v>
      </c>
      <c r="AI41" s="86">
        <f>Statistiky_vypocty!BB35</f>
        <v>0</v>
      </c>
      <c r="AJ41" s="86">
        <f>Statistiky_vypocty!BC35</f>
        <v>0</v>
      </c>
      <c r="AK41" s="86">
        <f>Statistiky_vypocty!BD35</f>
        <v>0</v>
      </c>
      <c r="AL41" s="86">
        <f>Statistiky_vypocty!BE35</f>
        <v>0</v>
      </c>
      <c r="AM41" s="86"/>
      <c r="AN41" s="86">
        <f>Statistiky_vypocty!BF35</f>
        <v>0</v>
      </c>
    </row>
    <row r="42" spans="15:40" hidden="1" x14ac:dyDescent="0.35">
      <c r="O42" s="87" t="s">
        <v>73</v>
      </c>
      <c r="P42" s="24"/>
      <c r="Q42" s="89"/>
      <c r="R42" s="24"/>
      <c r="S42" s="24"/>
      <c r="T42" s="24"/>
      <c r="U42" s="24"/>
      <c r="V42" s="87"/>
      <c r="W42" s="12" t="s">
        <v>0</v>
      </c>
      <c r="X42" s="89"/>
      <c r="Y42" s="24"/>
      <c r="Z42" s="24"/>
      <c r="AA42" s="24"/>
      <c r="AC42" s="86">
        <f>Statistiky_vypocty!AV36</f>
        <v>0</v>
      </c>
      <c r="AD42" s="86">
        <f>Statistiky_vypocty!AW36</f>
        <v>0</v>
      </c>
      <c r="AE42" s="86">
        <f>Statistiky_vypocty!AX36</f>
        <v>0</v>
      </c>
      <c r="AF42" s="86">
        <f>Statistiky_vypocty!AY36</f>
        <v>0</v>
      </c>
      <c r="AG42" s="86">
        <f>Statistiky_vypocty!AZ36</f>
        <v>0</v>
      </c>
      <c r="AH42" s="86">
        <f>Statistiky_vypocty!BA36</f>
        <v>0</v>
      </c>
      <c r="AI42" s="86">
        <f>Statistiky_vypocty!BB36</f>
        <v>0</v>
      </c>
      <c r="AJ42" s="86">
        <f>Statistiky_vypocty!BC36</f>
        <v>0</v>
      </c>
      <c r="AK42" s="86">
        <f>Statistiky_vypocty!BD36</f>
        <v>0</v>
      </c>
      <c r="AL42" s="86">
        <f>Statistiky_vypocty!BE36</f>
        <v>0</v>
      </c>
      <c r="AM42" s="86"/>
      <c r="AN42" s="86">
        <f>Statistiky_vypocty!BF36</f>
        <v>0</v>
      </c>
    </row>
    <row r="43" spans="15:40" hidden="1" x14ac:dyDescent="0.35">
      <c r="O43" s="87" t="s">
        <v>74</v>
      </c>
      <c r="P43" s="24"/>
      <c r="Q43" s="89"/>
      <c r="R43" s="24"/>
      <c r="S43" s="24"/>
      <c r="T43" s="24"/>
      <c r="U43" s="24"/>
      <c r="V43" s="87"/>
      <c r="W43" s="12" t="s">
        <v>0</v>
      </c>
      <c r="X43" s="89"/>
      <c r="Y43" s="24"/>
      <c r="Z43" s="24"/>
      <c r="AA43" s="24"/>
      <c r="AC43" s="86">
        <f>Statistiky_vypocty!AV37</f>
        <v>0</v>
      </c>
      <c r="AD43" s="86">
        <f>Statistiky_vypocty!AW37</f>
        <v>0</v>
      </c>
      <c r="AE43" s="86">
        <f>Statistiky_vypocty!AX37</f>
        <v>0</v>
      </c>
      <c r="AF43" s="86">
        <f>Statistiky_vypocty!AY37</f>
        <v>0</v>
      </c>
      <c r="AG43" s="86">
        <f>Statistiky_vypocty!AZ37</f>
        <v>0</v>
      </c>
      <c r="AH43" s="86">
        <f>Statistiky_vypocty!BA37</f>
        <v>0</v>
      </c>
      <c r="AI43" s="86">
        <f>Statistiky_vypocty!BB37</f>
        <v>0</v>
      </c>
      <c r="AJ43" s="86">
        <f>Statistiky_vypocty!BC37</f>
        <v>0</v>
      </c>
      <c r="AK43" s="86">
        <f>Statistiky_vypocty!BD37</f>
        <v>0</v>
      </c>
      <c r="AL43" s="86">
        <f>Statistiky_vypocty!BE37</f>
        <v>0</v>
      </c>
      <c r="AM43" s="86"/>
      <c r="AN43" s="86">
        <f>Statistiky_vypocty!BF37</f>
        <v>0</v>
      </c>
    </row>
    <row r="44" spans="15:40" hidden="1" x14ac:dyDescent="0.35">
      <c r="O44" s="87" t="s">
        <v>75</v>
      </c>
      <c r="P44" s="24"/>
      <c r="Q44" s="89"/>
      <c r="R44" s="24"/>
      <c r="S44" s="24"/>
      <c r="T44" s="24"/>
      <c r="U44" s="24"/>
      <c r="V44" s="87"/>
      <c r="W44" s="12" t="s">
        <v>0</v>
      </c>
      <c r="X44" s="89"/>
      <c r="Y44" s="24"/>
      <c r="Z44" s="24"/>
      <c r="AA44" s="24"/>
      <c r="AC44" s="86">
        <f>Statistiky_vypocty!AV38</f>
        <v>0</v>
      </c>
      <c r="AD44" s="86">
        <f>Statistiky_vypocty!AW38</f>
        <v>0</v>
      </c>
      <c r="AE44" s="86">
        <f>Statistiky_vypocty!AX38</f>
        <v>0</v>
      </c>
      <c r="AF44" s="86">
        <f>Statistiky_vypocty!AY38</f>
        <v>0</v>
      </c>
      <c r="AG44" s="86">
        <f>Statistiky_vypocty!AZ38</f>
        <v>0</v>
      </c>
      <c r="AH44" s="86">
        <f>Statistiky_vypocty!BA38</f>
        <v>0</v>
      </c>
      <c r="AI44" s="86">
        <f>Statistiky_vypocty!BB38</f>
        <v>0</v>
      </c>
      <c r="AJ44" s="86">
        <f>Statistiky_vypocty!BC38</f>
        <v>0</v>
      </c>
      <c r="AK44" s="86">
        <f>Statistiky_vypocty!BD38</f>
        <v>0</v>
      </c>
      <c r="AL44" s="86">
        <f>Statistiky_vypocty!BE38</f>
        <v>0</v>
      </c>
      <c r="AM44" s="86"/>
      <c r="AN44" s="86">
        <f>Statistiky_vypocty!BF38</f>
        <v>0</v>
      </c>
    </row>
    <row r="45" spans="15:40" hidden="1" x14ac:dyDescent="0.35">
      <c r="O45" s="87" t="s">
        <v>76</v>
      </c>
      <c r="P45" s="24"/>
      <c r="Q45" s="89"/>
      <c r="R45" s="24"/>
      <c r="S45" s="24"/>
      <c r="T45" s="24"/>
      <c r="U45" s="24"/>
      <c r="V45" s="87"/>
      <c r="W45" s="12" t="s">
        <v>0</v>
      </c>
      <c r="X45" s="89"/>
      <c r="Y45" s="24"/>
      <c r="Z45" s="24"/>
      <c r="AA45" s="24"/>
      <c r="AC45" s="86">
        <f>Statistiky_vypocty!AV39</f>
        <v>0</v>
      </c>
      <c r="AD45" s="86">
        <f>Statistiky_vypocty!AW39</f>
        <v>0</v>
      </c>
      <c r="AE45" s="86">
        <f>Statistiky_vypocty!AX39</f>
        <v>0</v>
      </c>
      <c r="AF45" s="86">
        <f>Statistiky_vypocty!AY39</f>
        <v>0</v>
      </c>
      <c r="AG45" s="86">
        <f>Statistiky_vypocty!AZ39</f>
        <v>0</v>
      </c>
      <c r="AH45" s="86">
        <f>Statistiky_vypocty!BA39</f>
        <v>0</v>
      </c>
      <c r="AI45" s="86">
        <f>Statistiky_vypocty!BB39</f>
        <v>0</v>
      </c>
      <c r="AJ45" s="86">
        <f>Statistiky_vypocty!BC39</f>
        <v>0</v>
      </c>
      <c r="AK45" s="86">
        <f>Statistiky_vypocty!BD39</f>
        <v>0</v>
      </c>
      <c r="AL45" s="86">
        <f>Statistiky_vypocty!BE39</f>
        <v>0</v>
      </c>
      <c r="AM45" s="86"/>
      <c r="AN45" s="86">
        <f>Statistiky_vypocty!BF39</f>
        <v>0</v>
      </c>
    </row>
    <row r="46" spans="15:40" hidden="1" x14ac:dyDescent="0.35">
      <c r="O46" s="87" t="s">
        <v>77</v>
      </c>
      <c r="P46" s="24"/>
      <c r="Q46" s="89"/>
      <c r="R46" s="24"/>
      <c r="S46" s="24"/>
      <c r="T46" s="24"/>
      <c r="U46" s="24"/>
      <c r="V46" s="87"/>
      <c r="W46" s="12" t="s">
        <v>0</v>
      </c>
      <c r="X46" s="89"/>
      <c r="Y46" s="24"/>
      <c r="Z46" s="24"/>
      <c r="AA46" s="24"/>
      <c r="AC46" s="86">
        <f>Statistiky_vypocty!AV40</f>
        <v>0</v>
      </c>
      <c r="AD46" s="86">
        <f>Statistiky_vypocty!AW40</f>
        <v>0</v>
      </c>
      <c r="AE46" s="86">
        <f>Statistiky_vypocty!AX40</f>
        <v>0</v>
      </c>
      <c r="AF46" s="86">
        <f>Statistiky_vypocty!AY40</f>
        <v>0</v>
      </c>
      <c r="AG46" s="86">
        <f>Statistiky_vypocty!AZ40</f>
        <v>0</v>
      </c>
      <c r="AH46" s="86">
        <f>Statistiky_vypocty!BA40</f>
        <v>0</v>
      </c>
      <c r="AI46" s="86">
        <f>Statistiky_vypocty!BB40</f>
        <v>0</v>
      </c>
      <c r="AJ46" s="86">
        <f>Statistiky_vypocty!BC40</f>
        <v>0</v>
      </c>
      <c r="AK46" s="86">
        <f>Statistiky_vypocty!BD40</f>
        <v>0</v>
      </c>
      <c r="AL46" s="86">
        <f>Statistiky_vypocty!BE40</f>
        <v>0</v>
      </c>
      <c r="AM46" s="86"/>
      <c r="AN46" s="86">
        <f>Statistiky_vypocty!BF40</f>
        <v>0</v>
      </c>
    </row>
    <row r="47" spans="15:40" hidden="1" x14ac:dyDescent="0.35">
      <c r="O47" s="87" t="s">
        <v>78</v>
      </c>
      <c r="P47" s="24"/>
      <c r="Q47" s="89"/>
      <c r="R47" s="24"/>
      <c r="S47" s="24"/>
      <c r="T47" s="24"/>
      <c r="U47" s="24"/>
      <c r="V47" s="87"/>
      <c r="W47" s="12" t="s">
        <v>0</v>
      </c>
      <c r="X47" s="89"/>
      <c r="Y47" s="24"/>
      <c r="Z47" s="24"/>
      <c r="AA47" s="24"/>
      <c r="AC47" s="86">
        <f>Statistiky_vypocty!AV41</f>
        <v>0</v>
      </c>
      <c r="AD47" s="86">
        <f>Statistiky_vypocty!AW41</f>
        <v>0</v>
      </c>
      <c r="AE47" s="86">
        <f>Statistiky_vypocty!AX41</f>
        <v>0</v>
      </c>
      <c r="AF47" s="86">
        <f>Statistiky_vypocty!AY41</f>
        <v>0</v>
      </c>
      <c r="AG47" s="86">
        <f>Statistiky_vypocty!AZ41</f>
        <v>0</v>
      </c>
      <c r="AH47" s="86">
        <f>Statistiky_vypocty!BA41</f>
        <v>0</v>
      </c>
      <c r="AI47" s="86">
        <f>Statistiky_vypocty!BB41</f>
        <v>0</v>
      </c>
      <c r="AJ47" s="86">
        <f>Statistiky_vypocty!BC41</f>
        <v>0</v>
      </c>
      <c r="AK47" s="86">
        <f>Statistiky_vypocty!BD41</f>
        <v>0</v>
      </c>
      <c r="AL47" s="86">
        <f>Statistiky_vypocty!BE41</f>
        <v>0</v>
      </c>
      <c r="AM47" s="86"/>
      <c r="AN47" s="86">
        <f>Statistiky_vypocty!BF41</f>
        <v>0</v>
      </c>
    </row>
    <row r="48" spans="15:40" hidden="1" x14ac:dyDescent="0.35">
      <c r="O48" s="87" t="s">
        <v>79</v>
      </c>
      <c r="P48" s="24"/>
      <c r="Q48" s="89"/>
      <c r="R48" s="24"/>
      <c r="S48" s="24"/>
      <c r="T48" s="24"/>
      <c r="U48" s="24"/>
      <c r="V48" s="87"/>
      <c r="W48" s="12" t="s">
        <v>0</v>
      </c>
      <c r="X48" s="89"/>
      <c r="Y48" s="24"/>
      <c r="Z48" s="24"/>
      <c r="AA48" s="24"/>
      <c r="AC48" s="86">
        <f>Statistiky_vypocty!AV42</f>
        <v>0</v>
      </c>
      <c r="AD48" s="86">
        <f>Statistiky_vypocty!AW42</f>
        <v>0</v>
      </c>
      <c r="AE48" s="86">
        <f>Statistiky_vypocty!AX42</f>
        <v>0</v>
      </c>
      <c r="AF48" s="86">
        <f>Statistiky_vypocty!AY42</f>
        <v>0</v>
      </c>
      <c r="AG48" s="86">
        <f>Statistiky_vypocty!AZ42</f>
        <v>0</v>
      </c>
      <c r="AH48" s="86">
        <f>Statistiky_vypocty!BA42</f>
        <v>0</v>
      </c>
      <c r="AI48" s="86">
        <f>Statistiky_vypocty!BB42</f>
        <v>0</v>
      </c>
      <c r="AJ48" s="86">
        <f>Statistiky_vypocty!BC42</f>
        <v>0</v>
      </c>
      <c r="AK48" s="86">
        <f>Statistiky_vypocty!BD42</f>
        <v>0</v>
      </c>
      <c r="AL48" s="86">
        <f>Statistiky_vypocty!BE42</f>
        <v>0</v>
      </c>
      <c r="AM48" s="86"/>
      <c r="AN48" s="86">
        <f>Statistiky_vypocty!BF42</f>
        <v>0</v>
      </c>
    </row>
    <row r="49" spans="15:40" hidden="1" x14ac:dyDescent="0.35">
      <c r="O49" s="87" t="s">
        <v>80</v>
      </c>
      <c r="P49" s="24"/>
      <c r="Q49" s="89"/>
      <c r="R49" s="24"/>
      <c r="S49" s="24"/>
      <c r="T49" s="24"/>
      <c r="U49" s="24"/>
      <c r="V49" s="87"/>
      <c r="W49" s="12" t="s">
        <v>0</v>
      </c>
      <c r="X49" s="89"/>
      <c r="Y49" s="24"/>
      <c r="Z49" s="24"/>
      <c r="AA49" s="24"/>
      <c r="AC49" s="86">
        <f>Statistiky_vypocty!AV43</f>
        <v>0</v>
      </c>
      <c r="AD49" s="86">
        <f>Statistiky_vypocty!AW43</f>
        <v>0</v>
      </c>
      <c r="AE49" s="86">
        <f>Statistiky_vypocty!AX43</f>
        <v>0</v>
      </c>
      <c r="AF49" s="86">
        <f>Statistiky_vypocty!AY43</f>
        <v>0</v>
      </c>
      <c r="AG49" s="86">
        <f>Statistiky_vypocty!AZ43</f>
        <v>0</v>
      </c>
      <c r="AH49" s="86">
        <f>Statistiky_vypocty!BA43</f>
        <v>0</v>
      </c>
      <c r="AI49" s="86">
        <f>Statistiky_vypocty!BB43</f>
        <v>0</v>
      </c>
      <c r="AJ49" s="86">
        <f>Statistiky_vypocty!BC43</f>
        <v>0</v>
      </c>
      <c r="AK49" s="86">
        <f>Statistiky_vypocty!BD43</f>
        <v>0</v>
      </c>
      <c r="AL49" s="86">
        <f>Statistiky_vypocty!BE43</f>
        <v>0</v>
      </c>
      <c r="AM49" s="86"/>
      <c r="AN49" s="86">
        <f>Statistiky_vypocty!BF43</f>
        <v>0</v>
      </c>
    </row>
    <row r="50" spans="15:40" hidden="1" x14ac:dyDescent="0.35">
      <c r="O50" s="87" t="s">
        <v>81</v>
      </c>
      <c r="P50" s="24"/>
      <c r="Q50" s="89"/>
      <c r="R50" s="24"/>
      <c r="S50" s="24"/>
      <c r="T50" s="24"/>
      <c r="U50" s="24"/>
      <c r="V50" s="87"/>
      <c r="W50" s="12" t="s">
        <v>0</v>
      </c>
      <c r="X50" s="89"/>
      <c r="Y50" s="24"/>
      <c r="Z50" s="24"/>
      <c r="AA50" s="24"/>
      <c r="AC50" s="86">
        <f>Statistiky_vypocty!AV44</f>
        <v>0</v>
      </c>
      <c r="AD50" s="86">
        <f>Statistiky_vypocty!AW44</f>
        <v>0</v>
      </c>
      <c r="AE50" s="86">
        <f>Statistiky_vypocty!AX44</f>
        <v>0</v>
      </c>
      <c r="AF50" s="86">
        <f>Statistiky_vypocty!AY44</f>
        <v>0</v>
      </c>
      <c r="AG50" s="86">
        <f>Statistiky_vypocty!AZ44</f>
        <v>0</v>
      </c>
      <c r="AH50" s="86">
        <f>Statistiky_vypocty!BA44</f>
        <v>0</v>
      </c>
      <c r="AI50" s="86">
        <f>Statistiky_vypocty!BB44</f>
        <v>0</v>
      </c>
      <c r="AJ50" s="86">
        <f>Statistiky_vypocty!BC44</f>
        <v>0</v>
      </c>
      <c r="AK50" s="86">
        <f>Statistiky_vypocty!BD44</f>
        <v>0</v>
      </c>
      <c r="AL50" s="86">
        <f>Statistiky_vypocty!BE44</f>
        <v>0</v>
      </c>
      <c r="AM50" s="86"/>
      <c r="AN50" s="86">
        <f>Statistiky_vypocty!BF44</f>
        <v>0</v>
      </c>
    </row>
    <row r="51" spans="15:40" hidden="1" x14ac:dyDescent="0.35">
      <c r="O51" s="87" t="s">
        <v>82</v>
      </c>
      <c r="P51" s="24"/>
      <c r="Q51" s="89"/>
      <c r="R51" s="24"/>
      <c r="S51" s="24"/>
      <c r="T51" s="24"/>
      <c r="U51" s="24"/>
      <c r="V51" s="87"/>
      <c r="W51" s="12" t="s">
        <v>0</v>
      </c>
      <c r="X51" s="89"/>
      <c r="Y51" s="24"/>
      <c r="Z51" s="24"/>
      <c r="AA51" s="24"/>
      <c r="AC51" s="86">
        <f>Statistiky_vypocty!AV45</f>
        <v>0</v>
      </c>
      <c r="AD51" s="86">
        <f>Statistiky_vypocty!AW45</f>
        <v>0</v>
      </c>
      <c r="AE51" s="86">
        <f>Statistiky_vypocty!AX45</f>
        <v>0</v>
      </c>
      <c r="AF51" s="86">
        <f>Statistiky_vypocty!AY45</f>
        <v>0</v>
      </c>
      <c r="AG51" s="86">
        <f>Statistiky_vypocty!AZ45</f>
        <v>0</v>
      </c>
      <c r="AH51" s="86">
        <f>Statistiky_vypocty!BA45</f>
        <v>0</v>
      </c>
      <c r="AI51" s="86">
        <f>Statistiky_vypocty!BB45</f>
        <v>0</v>
      </c>
      <c r="AJ51" s="86">
        <f>Statistiky_vypocty!BC45</f>
        <v>0</v>
      </c>
      <c r="AK51" s="86">
        <f>Statistiky_vypocty!BD45</f>
        <v>0</v>
      </c>
      <c r="AL51" s="86">
        <f>Statistiky_vypocty!BE45</f>
        <v>0</v>
      </c>
      <c r="AM51" s="86"/>
      <c r="AN51" s="86">
        <f>Statistiky_vypocty!BF45</f>
        <v>0</v>
      </c>
    </row>
    <row r="52" spans="15:40" hidden="1" x14ac:dyDescent="0.35">
      <c r="O52" s="87" t="s">
        <v>83</v>
      </c>
      <c r="P52" s="24"/>
      <c r="Q52" s="89"/>
      <c r="R52" s="24"/>
      <c r="S52" s="24"/>
      <c r="T52" s="24"/>
      <c r="U52" s="24"/>
      <c r="V52" s="87"/>
      <c r="W52" s="12" t="s">
        <v>0</v>
      </c>
      <c r="X52" s="89"/>
      <c r="Y52" s="24"/>
      <c r="Z52" s="24"/>
      <c r="AA52" s="24"/>
      <c r="AC52" s="86">
        <f>Statistiky_vypocty!AV46</f>
        <v>0</v>
      </c>
      <c r="AD52" s="86">
        <f>Statistiky_vypocty!AW46</f>
        <v>0</v>
      </c>
      <c r="AE52" s="86">
        <f>Statistiky_vypocty!AX46</f>
        <v>0</v>
      </c>
      <c r="AF52" s="86">
        <f>Statistiky_vypocty!AY46</f>
        <v>0</v>
      </c>
      <c r="AG52" s="86">
        <f>Statistiky_vypocty!AZ46</f>
        <v>0</v>
      </c>
      <c r="AH52" s="86">
        <f>Statistiky_vypocty!BA46</f>
        <v>0</v>
      </c>
      <c r="AI52" s="86">
        <f>Statistiky_vypocty!BB46</f>
        <v>0</v>
      </c>
      <c r="AJ52" s="86">
        <f>Statistiky_vypocty!BC46</f>
        <v>0</v>
      </c>
      <c r="AK52" s="86">
        <f>Statistiky_vypocty!BD46</f>
        <v>0</v>
      </c>
      <c r="AL52" s="86">
        <f>Statistiky_vypocty!BE46</f>
        <v>0</v>
      </c>
      <c r="AM52" s="86"/>
      <c r="AN52" s="86">
        <f>Statistiky_vypocty!BF46</f>
        <v>0</v>
      </c>
    </row>
    <row r="53" spans="15:40" hidden="1" x14ac:dyDescent="0.35">
      <c r="O53" s="87" t="s">
        <v>84</v>
      </c>
      <c r="P53" s="24"/>
      <c r="Q53" s="89"/>
      <c r="R53" s="24"/>
      <c r="S53" s="24"/>
      <c r="T53" s="24"/>
      <c r="U53" s="24"/>
      <c r="V53" s="87"/>
      <c r="W53" s="12" t="s">
        <v>0</v>
      </c>
      <c r="X53" s="89"/>
      <c r="Y53" s="24"/>
      <c r="Z53" s="24"/>
      <c r="AA53" s="24"/>
      <c r="AC53" s="86">
        <f>Statistiky_vypocty!AV47</f>
        <v>0</v>
      </c>
      <c r="AD53" s="86">
        <f>Statistiky_vypocty!AW47</f>
        <v>0</v>
      </c>
      <c r="AE53" s="86">
        <f>Statistiky_vypocty!AX47</f>
        <v>0</v>
      </c>
      <c r="AF53" s="86">
        <f>Statistiky_vypocty!AY47</f>
        <v>0</v>
      </c>
      <c r="AG53" s="86">
        <f>Statistiky_vypocty!AZ47</f>
        <v>0</v>
      </c>
      <c r="AH53" s="86">
        <f>Statistiky_vypocty!BA47</f>
        <v>0</v>
      </c>
      <c r="AI53" s="86">
        <f>Statistiky_vypocty!BB47</f>
        <v>0</v>
      </c>
      <c r="AJ53" s="86">
        <f>Statistiky_vypocty!BC47</f>
        <v>0</v>
      </c>
      <c r="AK53" s="86">
        <f>Statistiky_vypocty!BD47</f>
        <v>0</v>
      </c>
      <c r="AL53" s="86">
        <f>Statistiky_vypocty!BE47</f>
        <v>0</v>
      </c>
      <c r="AM53" s="86"/>
      <c r="AN53" s="86">
        <f>Statistiky_vypocty!BF47</f>
        <v>0</v>
      </c>
    </row>
    <row r="54" spans="15:40" hidden="1" x14ac:dyDescent="0.35">
      <c r="O54" s="87" t="s">
        <v>85</v>
      </c>
      <c r="P54" s="24"/>
      <c r="Q54" s="89"/>
      <c r="R54" s="24"/>
      <c r="S54" s="24"/>
      <c r="T54" s="24"/>
      <c r="U54" s="24"/>
      <c r="V54" s="87"/>
      <c r="W54" s="12" t="s">
        <v>0</v>
      </c>
      <c r="X54" s="89"/>
      <c r="Y54" s="24"/>
      <c r="Z54" s="24"/>
      <c r="AA54" s="24"/>
      <c r="AC54" s="86">
        <f>Statistiky_vypocty!AV48</f>
        <v>0</v>
      </c>
      <c r="AD54" s="86">
        <f>Statistiky_vypocty!AW48</f>
        <v>0</v>
      </c>
      <c r="AE54" s="86">
        <f>Statistiky_vypocty!AX48</f>
        <v>0</v>
      </c>
      <c r="AF54" s="86">
        <f>Statistiky_vypocty!AY48</f>
        <v>0</v>
      </c>
      <c r="AG54" s="86">
        <f>Statistiky_vypocty!AZ48</f>
        <v>0</v>
      </c>
      <c r="AH54" s="86">
        <f>Statistiky_vypocty!BA48</f>
        <v>0</v>
      </c>
      <c r="AI54" s="86">
        <f>Statistiky_vypocty!BB48</f>
        <v>0</v>
      </c>
      <c r="AJ54" s="86">
        <f>Statistiky_vypocty!BC48</f>
        <v>0</v>
      </c>
      <c r="AK54" s="86">
        <f>Statistiky_vypocty!BD48</f>
        <v>0</v>
      </c>
      <c r="AL54" s="86">
        <f>Statistiky_vypocty!BE48</f>
        <v>0</v>
      </c>
      <c r="AM54" s="86"/>
      <c r="AN54" s="86">
        <f>Statistiky_vypocty!BF48</f>
        <v>0</v>
      </c>
    </row>
    <row r="55" spans="15:40" hidden="1" x14ac:dyDescent="0.35">
      <c r="O55" s="87" t="s">
        <v>86</v>
      </c>
      <c r="P55" s="24"/>
      <c r="Q55" s="89"/>
      <c r="R55" s="24"/>
      <c r="S55" s="24"/>
      <c r="T55" s="24"/>
      <c r="U55" s="24"/>
      <c r="V55" s="87"/>
      <c r="W55" s="12" t="s">
        <v>0</v>
      </c>
      <c r="X55" s="89"/>
      <c r="Y55" s="24"/>
      <c r="Z55" s="24"/>
      <c r="AA55" s="24"/>
      <c r="AC55" s="86">
        <f>Statistiky_vypocty!AV49</f>
        <v>0</v>
      </c>
      <c r="AD55" s="86">
        <f>Statistiky_vypocty!AW49</f>
        <v>0</v>
      </c>
      <c r="AE55" s="86">
        <f>Statistiky_vypocty!AX49</f>
        <v>0</v>
      </c>
      <c r="AF55" s="86">
        <f>Statistiky_vypocty!AY49</f>
        <v>0</v>
      </c>
      <c r="AG55" s="86">
        <f>Statistiky_vypocty!AZ49</f>
        <v>0</v>
      </c>
      <c r="AH55" s="86">
        <f>Statistiky_vypocty!BA49</f>
        <v>0</v>
      </c>
      <c r="AI55" s="86">
        <f>Statistiky_vypocty!BB49</f>
        <v>0</v>
      </c>
      <c r="AJ55" s="86">
        <f>Statistiky_vypocty!BC49</f>
        <v>0</v>
      </c>
      <c r="AK55" s="86">
        <f>Statistiky_vypocty!BD49</f>
        <v>0</v>
      </c>
      <c r="AL55" s="86">
        <f>Statistiky_vypocty!BE49</f>
        <v>0</v>
      </c>
      <c r="AM55" s="86"/>
      <c r="AN55" s="86">
        <f>Statistiky_vypocty!BF49</f>
        <v>0</v>
      </c>
    </row>
    <row r="56" spans="15:40" hidden="1" x14ac:dyDescent="0.35">
      <c r="O56" s="87" t="s">
        <v>87</v>
      </c>
      <c r="P56" s="24"/>
      <c r="Q56" s="89"/>
      <c r="R56" s="24"/>
      <c r="S56" s="24"/>
      <c r="T56" s="24"/>
      <c r="U56" s="24"/>
      <c r="V56" s="87"/>
      <c r="W56" s="12" t="s">
        <v>0</v>
      </c>
      <c r="X56" s="89"/>
      <c r="Y56" s="24"/>
      <c r="Z56" s="24"/>
      <c r="AA56" s="24"/>
      <c r="AC56" s="86">
        <f>Statistiky_vypocty!AV50</f>
        <v>0</v>
      </c>
      <c r="AD56" s="86">
        <f>Statistiky_vypocty!AW50</f>
        <v>0</v>
      </c>
      <c r="AE56" s="86">
        <f>Statistiky_vypocty!AX50</f>
        <v>0</v>
      </c>
      <c r="AF56" s="86">
        <f>Statistiky_vypocty!AY50</f>
        <v>0</v>
      </c>
      <c r="AG56" s="86">
        <f>Statistiky_vypocty!AZ50</f>
        <v>0</v>
      </c>
      <c r="AH56" s="86">
        <f>Statistiky_vypocty!BA50</f>
        <v>0</v>
      </c>
      <c r="AI56" s="86">
        <f>Statistiky_vypocty!BB50</f>
        <v>0</v>
      </c>
      <c r="AJ56" s="86">
        <f>Statistiky_vypocty!BC50</f>
        <v>0</v>
      </c>
      <c r="AK56" s="86">
        <f>Statistiky_vypocty!BD50</f>
        <v>0</v>
      </c>
      <c r="AL56" s="86">
        <f>Statistiky_vypocty!BE50</f>
        <v>0</v>
      </c>
      <c r="AM56" s="86"/>
      <c r="AN56" s="86">
        <f>Statistiky_vypocty!BF50</f>
        <v>0</v>
      </c>
    </row>
    <row r="57" spans="15:40" hidden="1" x14ac:dyDescent="0.35">
      <c r="O57" s="87" t="s">
        <v>88</v>
      </c>
      <c r="P57" s="24"/>
      <c r="Q57" s="89"/>
      <c r="R57" s="24"/>
      <c r="S57" s="24"/>
      <c r="T57" s="24"/>
      <c r="U57" s="24"/>
      <c r="V57" s="87"/>
      <c r="W57" s="12" t="s">
        <v>0</v>
      </c>
      <c r="X57" s="89"/>
      <c r="Y57" s="24"/>
      <c r="Z57" s="24"/>
      <c r="AA57" s="24"/>
      <c r="AC57" s="86">
        <f>Statistiky_vypocty!AV51</f>
        <v>0</v>
      </c>
      <c r="AD57" s="86">
        <f>Statistiky_vypocty!AW51</f>
        <v>0</v>
      </c>
      <c r="AE57" s="86">
        <f>Statistiky_vypocty!AX51</f>
        <v>0</v>
      </c>
      <c r="AF57" s="86">
        <f>Statistiky_vypocty!AY51</f>
        <v>0</v>
      </c>
      <c r="AG57" s="86">
        <f>Statistiky_vypocty!AZ51</f>
        <v>0</v>
      </c>
      <c r="AH57" s="86">
        <f>Statistiky_vypocty!BA51</f>
        <v>0</v>
      </c>
      <c r="AI57" s="86">
        <f>Statistiky_vypocty!BB51</f>
        <v>0</v>
      </c>
      <c r="AJ57" s="86">
        <f>Statistiky_vypocty!BC51</f>
        <v>0</v>
      </c>
      <c r="AK57" s="86">
        <f>Statistiky_vypocty!BD51</f>
        <v>0</v>
      </c>
      <c r="AL57" s="86">
        <f>Statistiky_vypocty!BE51</f>
        <v>0</v>
      </c>
      <c r="AM57" s="86"/>
      <c r="AN57" s="86">
        <f>Statistiky_vypocty!BF51</f>
        <v>0</v>
      </c>
    </row>
    <row r="58" spans="15:40" hidden="1" x14ac:dyDescent="0.35">
      <c r="O58" s="87" t="s">
        <v>89</v>
      </c>
      <c r="P58" s="24"/>
      <c r="Q58" s="89"/>
      <c r="R58" s="24"/>
      <c r="S58" s="24"/>
      <c r="T58" s="24"/>
      <c r="U58" s="24"/>
      <c r="V58" s="87"/>
      <c r="W58" s="12" t="s">
        <v>0</v>
      </c>
      <c r="X58" s="89"/>
      <c r="Y58" s="24"/>
      <c r="Z58" s="24"/>
      <c r="AA58" s="24"/>
      <c r="AC58" s="86">
        <f>Statistiky_vypocty!AV52</f>
        <v>0</v>
      </c>
      <c r="AD58" s="86">
        <f>Statistiky_vypocty!AW52</f>
        <v>0</v>
      </c>
      <c r="AE58" s="86">
        <f>Statistiky_vypocty!AX52</f>
        <v>0</v>
      </c>
      <c r="AF58" s="86">
        <f>Statistiky_vypocty!AY52</f>
        <v>0</v>
      </c>
      <c r="AG58" s="86">
        <f>Statistiky_vypocty!AZ52</f>
        <v>0</v>
      </c>
      <c r="AH58" s="86">
        <f>Statistiky_vypocty!BA52</f>
        <v>0</v>
      </c>
      <c r="AI58" s="86">
        <f>Statistiky_vypocty!BB52</f>
        <v>0</v>
      </c>
      <c r="AJ58" s="86">
        <f>Statistiky_vypocty!BC52</f>
        <v>0</v>
      </c>
      <c r="AK58" s="86">
        <f>Statistiky_vypocty!BD52</f>
        <v>0</v>
      </c>
      <c r="AL58" s="86">
        <f>Statistiky_vypocty!BE52</f>
        <v>0</v>
      </c>
      <c r="AM58" s="86"/>
      <c r="AN58" s="86">
        <f>Statistiky_vypocty!BF52</f>
        <v>0</v>
      </c>
    </row>
    <row r="59" spans="15:40" hidden="1" x14ac:dyDescent="0.35">
      <c r="O59" s="87" t="s">
        <v>90</v>
      </c>
      <c r="P59" s="24"/>
      <c r="Q59" s="89"/>
      <c r="R59" s="24"/>
      <c r="S59" s="24"/>
      <c r="T59" s="24"/>
      <c r="U59" s="24"/>
      <c r="V59" s="87"/>
      <c r="W59" s="12" t="s">
        <v>0</v>
      </c>
      <c r="X59" s="89"/>
      <c r="Y59" s="24"/>
      <c r="Z59" s="24"/>
      <c r="AA59" s="24"/>
      <c r="AC59" s="86">
        <f>Statistiky_vypocty!AV53</f>
        <v>0</v>
      </c>
      <c r="AD59" s="86">
        <f>Statistiky_vypocty!AW53</f>
        <v>0</v>
      </c>
      <c r="AE59" s="86">
        <f>Statistiky_vypocty!AX53</f>
        <v>0</v>
      </c>
      <c r="AF59" s="86">
        <f>Statistiky_vypocty!AY53</f>
        <v>0</v>
      </c>
      <c r="AG59" s="86">
        <f>Statistiky_vypocty!AZ53</f>
        <v>0</v>
      </c>
      <c r="AH59" s="86">
        <f>Statistiky_vypocty!BA53</f>
        <v>0</v>
      </c>
      <c r="AI59" s="86">
        <f>Statistiky_vypocty!BB53</f>
        <v>0</v>
      </c>
      <c r="AJ59" s="86">
        <f>Statistiky_vypocty!BC53</f>
        <v>0</v>
      </c>
      <c r="AK59" s="86">
        <f>Statistiky_vypocty!BD53</f>
        <v>0</v>
      </c>
      <c r="AL59" s="86">
        <f>Statistiky_vypocty!BE53</f>
        <v>0</v>
      </c>
      <c r="AM59" s="86"/>
      <c r="AN59" s="86">
        <f>Statistiky_vypocty!BF53</f>
        <v>0</v>
      </c>
    </row>
    <row r="60" spans="15:40" hidden="1" x14ac:dyDescent="0.35">
      <c r="O60" s="87" t="s">
        <v>91</v>
      </c>
      <c r="P60" s="24"/>
      <c r="Q60" s="89"/>
      <c r="R60" s="24"/>
      <c r="S60" s="24"/>
      <c r="T60" s="24"/>
      <c r="U60" s="24"/>
      <c r="V60" s="87"/>
      <c r="W60" s="12" t="s">
        <v>0</v>
      </c>
      <c r="X60" s="89"/>
      <c r="Y60" s="24"/>
      <c r="Z60" s="24"/>
      <c r="AA60" s="24"/>
      <c r="AC60" s="86">
        <f>Statistiky_vypocty!AV54</f>
        <v>0</v>
      </c>
      <c r="AD60" s="86">
        <f>Statistiky_vypocty!AW54</f>
        <v>0</v>
      </c>
      <c r="AE60" s="86">
        <f>Statistiky_vypocty!AX54</f>
        <v>0</v>
      </c>
      <c r="AF60" s="86">
        <f>Statistiky_vypocty!AY54</f>
        <v>0</v>
      </c>
      <c r="AG60" s="86">
        <f>Statistiky_vypocty!AZ54</f>
        <v>0</v>
      </c>
      <c r="AH60" s="86">
        <f>Statistiky_vypocty!BA54</f>
        <v>0</v>
      </c>
      <c r="AI60" s="86">
        <f>Statistiky_vypocty!BB54</f>
        <v>0</v>
      </c>
      <c r="AJ60" s="86">
        <f>Statistiky_vypocty!BC54</f>
        <v>0</v>
      </c>
      <c r="AK60" s="86">
        <f>Statistiky_vypocty!BD54</f>
        <v>0</v>
      </c>
      <c r="AL60" s="86">
        <f>Statistiky_vypocty!BE54</f>
        <v>0</v>
      </c>
      <c r="AM60" s="86"/>
      <c r="AN60" s="86">
        <f>Statistiky_vypocty!BF54</f>
        <v>0</v>
      </c>
    </row>
    <row r="61" spans="15:40" hidden="1" x14ac:dyDescent="0.35">
      <c r="O61" s="87" t="s">
        <v>92</v>
      </c>
      <c r="P61" s="24"/>
      <c r="Q61" s="89"/>
      <c r="R61" s="24"/>
      <c r="S61" s="24"/>
      <c r="T61" s="24"/>
      <c r="U61" s="24"/>
      <c r="V61" s="87"/>
      <c r="W61" s="12" t="s">
        <v>0</v>
      </c>
      <c r="X61" s="89"/>
      <c r="Y61" s="24"/>
      <c r="Z61" s="24"/>
      <c r="AA61" s="24"/>
      <c r="AC61" s="86">
        <f>Statistiky_vypocty!AV55</f>
        <v>0</v>
      </c>
      <c r="AD61" s="86">
        <f>Statistiky_vypocty!AW55</f>
        <v>0</v>
      </c>
      <c r="AE61" s="86">
        <f>Statistiky_vypocty!AX55</f>
        <v>0</v>
      </c>
      <c r="AF61" s="86">
        <f>Statistiky_vypocty!AY55</f>
        <v>0</v>
      </c>
      <c r="AG61" s="86">
        <f>Statistiky_vypocty!AZ55</f>
        <v>0</v>
      </c>
      <c r="AH61" s="86">
        <f>Statistiky_vypocty!BA55</f>
        <v>0</v>
      </c>
      <c r="AI61" s="86">
        <f>Statistiky_vypocty!BB55</f>
        <v>0</v>
      </c>
      <c r="AJ61" s="86">
        <f>Statistiky_vypocty!BC55</f>
        <v>0</v>
      </c>
      <c r="AK61" s="86">
        <f>Statistiky_vypocty!BD55</f>
        <v>0</v>
      </c>
      <c r="AL61" s="86">
        <f>Statistiky_vypocty!BE55</f>
        <v>0</v>
      </c>
      <c r="AM61" s="86"/>
      <c r="AN61" s="86">
        <f>Statistiky_vypocty!BF55</f>
        <v>0</v>
      </c>
    </row>
    <row r="62" spans="15:40" hidden="1" x14ac:dyDescent="0.35">
      <c r="O62" s="87" t="s">
        <v>93</v>
      </c>
      <c r="P62" s="24"/>
      <c r="Q62" s="89"/>
      <c r="R62" s="24"/>
      <c r="S62" s="24"/>
      <c r="T62" s="24"/>
      <c r="U62" s="24"/>
      <c r="V62" s="87"/>
      <c r="W62" s="12" t="s">
        <v>0</v>
      </c>
      <c r="X62" s="89"/>
      <c r="Y62" s="24"/>
      <c r="Z62" s="24"/>
      <c r="AA62" s="24"/>
      <c r="AC62" s="86">
        <f>Statistiky_vypocty!AV56</f>
        <v>0</v>
      </c>
      <c r="AD62" s="86">
        <f>Statistiky_vypocty!AW56</f>
        <v>0</v>
      </c>
      <c r="AE62" s="86">
        <f>Statistiky_vypocty!AX56</f>
        <v>0</v>
      </c>
      <c r="AF62" s="86">
        <f>Statistiky_vypocty!AY56</f>
        <v>0</v>
      </c>
      <c r="AG62" s="86">
        <f>Statistiky_vypocty!AZ56</f>
        <v>0</v>
      </c>
      <c r="AH62" s="86">
        <f>Statistiky_vypocty!BA56</f>
        <v>0</v>
      </c>
      <c r="AI62" s="86">
        <f>Statistiky_vypocty!BB56</f>
        <v>0</v>
      </c>
      <c r="AJ62" s="86">
        <f>Statistiky_vypocty!BC56</f>
        <v>0</v>
      </c>
      <c r="AK62" s="86">
        <f>Statistiky_vypocty!BD56</f>
        <v>0</v>
      </c>
      <c r="AL62" s="86">
        <f>Statistiky_vypocty!BE56</f>
        <v>0</v>
      </c>
      <c r="AM62" s="86"/>
      <c r="AN62" s="86">
        <f>Statistiky_vypocty!BF56</f>
        <v>0</v>
      </c>
    </row>
    <row r="63" spans="15:40" hidden="1" x14ac:dyDescent="0.35">
      <c r="O63" s="87" t="s">
        <v>94</v>
      </c>
      <c r="P63" s="24"/>
      <c r="Q63" s="89"/>
      <c r="R63" s="24"/>
      <c r="S63" s="24"/>
      <c r="T63" s="24"/>
      <c r="U63" s="24"/>
      <c r="V63" s="87"/>
      <c r="W63" s="12" t="s">
        <v>0</v>
      </c>
      <c r="X63" s="89"/>
      <c r="Y63" s="24"/>
      <c r="Z63" s="24"/>
      <c r="AA63" s="24"/>
      <c r="AC63" s="86">
        <f>Statistiky_vypocty!AV57</f>
        <v>0</v>
      </c>
      <c r="AD63" s="86">
        <f>Statistiky_vypocty!AW57</f>
        <v>0</v>
      </c>
      <c r="AE63" s="86">
        <f>Statistiky_vypocty!AX57</f>
        <v>0</v>
      </c>
      <c r="AF63" s="86">
        <f>Statistiky_vypocty!AY57</f>
        <v>0</v>
      </c>
      <c r="AG63" s="86">
        <f>Statistiky_vypocty!AZ57</f>
        <v>0</v>
      </c>
      <c r="AH63" s="86">
        <f>Statistiky_vypocty!BA57</f>
        <v>0</v>
      </c>
      <c r="AI63" s="86">
        <f>Statistiky_vypocty!BB57</f>
        <v>0</v>
      </c>
      <c r="AJ63" s="86">
        <f>Statistiky_vypocty!BC57</f>
        <v>0</v>
      </c>
      <c r="AK63" s="86">
        <f>Statistiky_vypocty!BD57</f>
        <v>0</v>
      </c>
      <c r="AL63" s="86">
        <f>Statistiky_vypocty!BE57</f>
        <v>0</v>
      </c>
      <c r="AM63" s="86"/>
      <c r="AN63" s="86">
        <f>Statistiky_vypocty!BF57</f>
        <v>0</v>
      </c>
    </row>
    <row r="64" spans="15:40" hidden="1" x14ac:dyDescent="0.35">
      <c r="O64" s="87" t="s">
        <v>95</v>
      </c>
      <c r="P64" s="24"/>
      <c r="Q64" s="89"/>
      <c r="R64" s="24"/>
      <c r="S64" s="24"/>
      <c r="T64" s="24"/>
      <c r="U64" s="24"/>
      <c r="V64" s="87"/>
      <c r="W64" s="12" t="s">
        <v>0</v>
      </c>
      <c r="X64" s="89"/>
      <c r="Y64" s="24"/>
      <c r="Z64" s="24"/>
      <c r="AA64" s="24"/>
      <c r="AC64" s="86">
        <f>Statistiky_vypocty!AV58</f>
        <v>0</v>
      </c>
      <c r="AD64" s="86">
        <f>Statistiky_vypocty!AW58</f>
        <v>0</v>
      </c>
      <c r="AE64" s="86">
        <f>Statistiky_vypocty!AX58</f>
        <v>0</v>
      </c>
      <c r="AF64" s="86">
        <f>Statistiky_vypocty!AY58</f>
        <v>0</v>
      </c>
      <c r="AG64" s="86">
        <f>Statistiky_vypocty!AZ58</f>
        <v>0</v>
      </c>
      <c r="AH64" s="86">
        <f>Statistiky_vypocty!BA58</f>
        <v>0</v>
      </c>
      <c r="AI64" s="86">
        <f>Statistiky_vypocty!BB58</f>
        <v>0</v>
      </c>
      <c r="AJ64" s="86">
        <f>Statistiky_vypocty!BC58</f>
        <v>0</v>
      </c>
      <c r="AK64" s="86">
        <f>Statistiky_vypocty!BD58</f>
        <v>0</v>
      </c>
      <c r="AL64" s="86">
        <f>Statistiky_vypocty!BE58</f>
        <v>0</v>
      </c>
      <c r="AM64" s="86"/>
      <c r="AN64" s="86">
        <f>Statistiky_vypocty!BF58</f>
        <v>0</v>
      </c>
    </row>
    <row r="65" spans="15:40" hidden="1" x14ac:dyDescent="0.35">
      <c r="O65" s="87" t="s">
        <v>96</v>
      </c>
      <c r="P65" s="24"/>
      <c r="Q65" s="89"/>
      <c r="R65" s="24"/>
      <c r="S65" s="24"/>
      <c r="T65" s="24"/>
      <c r="U65" s="24"/>
      <c r="V65" s="87"/>
      <c r="W65" s="12" t="s">
        <v>0</v>
      </c>
      <c r="X65" s="89"/>
      <c r="Y65" s="24"/>
      <c r="Z65" s="24"/>
      <c r="AA65" s="24"/>
      <c r="AC65" s="86">
        <f>Statistiky_vypocty!AV59</f>
        <v>0</v>
      </c>
      <c r="AD65" s="86">
        <f>Statistiky_vypocty!AW59</f>
        <v>0</v>
      </c>
      <c r="AE65" s="86">
        <f>Statistiky_vypocty!AX59</f>
        <v>0</v>
      </c>
      <c r="AF65" s="86">
        <f>Statistiky_vypocty!AY59</f>
        <v>0</v>
      </c>
      <c r="AG65" s="86">
        <f>Statistiky_vypocty!AZ59</f>
        <v>0</v>
      </c>
      <c r="AH65" s="86">
        <f>Statistiky_vypocty!BA59</f>
        <v>0</v>
      </c>
      <c r="AI65" s="86">
        <f>Statistiky_vypocty!BB59</f>
        <v>0</v>
      </c>
      <c r="AJ65" s="86">
        <f>Statistiky_vypocty!BC59</f>
        <v>0</v>
      </c>
      <c r="AK65" s="86">
        <f>Statistiky_vypocty!BD59</f>
        <v>0</v>
      </c>
      <c r="AL65" s="86">
        <f>Statistiky_vypocty!BE59</f>
        <v>0</v>
      </c>
      <c r="AM65" s="86"/>
      <c r="AN65" s="86">
        <f>Statistiky_vypocty!BF59</f>
        <v>0</v>
      </c>
    </row>
    <row r="66" spans="15:40" hidden="1" x14ac:dyDescent="0.35">
      <c r="O66" s="87" t="s">
        <v>97</v>
      </c>
      <c r="P66" s="24"/>
      <c r="Q66" s="89"/>
      <c r="R66" s="24"/>
      <c r="S66" s="24"/>
      <c r="T66" s="24"/>
      <c r="U66" s="24"/>
      <c r="V66" s="87"/>
      <c r="W66" s="12" t="s">
        <v>0</v>
      </c>
      <c r="X66" s="89"/>
      <c r="Y66" s="24"/>
      <c r="Z66" s="24"/>
      <c r="AA66" s="24"/>
      <c r="AC66" s="86">
        <f>Statistiky_vypocty!AV60</f>
        <v>0</v>
      </c>
      <c r="AD66" s="86">
        <f>Statistiky_vypocty!AW60</f>
        <v>0</v>
      </c>
      <c r="AE66" s="86">
        <f>Statistiky_vypocty!AX60</f>
        <v>0</v>
      </c>
      <c r="AF66" s="86">
        <f>Statistiky_vypocty!AY60</f>
        <v>0</v>
      </c>
      <c r="AG66" s="86">
        <f>Statistiky_vypocty!AZ60</f>
        <v>0</v>
      </c>
      <c r="AH66" s="86">
        <f>Statistiky_vypocty!BA60</f>
        <v>0</v>
      </c>
      <c r="AI66" s="86">
        <f>Statistiky_vypocty!BB60</f>
        <v>0</v>
      </c>
      <c r="AJ66" s="86">
        <f>Statistiky_vypocty!BC60</f>
        <v>0</v>
      </c>
      <c r="AK66" s="86">
        <f>Statistiky_vypocty!BD60</f>
        <v>0</v>
      </c>
      <c r="AL66" s="86">
        <f>Statistiky_vypocty!BE60</f>
        <v>0</v>
      </c>
      <c r="AM66" s="86"/>
      <c r="AN66" s="86">
        <f>Statistiky_vypocty!BF60</f>
        <v>0</v>
      </c>
    </row>
    <row r="67" spans="15:40" hidden="1" x14ac:dyDescent="0.35">
      <c r="O67" s="87" t="s">
        <v>98</v>
      </c>
      <c r="P67" s="24"/>
      <c r="Q67" s="89"/>
      <c r="R67" s="24"/>
      <c r="S67" s="24"/>
      <c r="T67" s="24"/>
      <c r="U67" s="24"/>
      <c r="V67" s="87"/>
      <c r="W67" s="12" t="s">
        <v>0</v>
      </c>
      <c r="X67" s="89"/>
      <c r="Y67" s="24"/>
      <c r="Z67" s="24"/>
      <c r="AA67" s="24"/>
      <c r="AC67" s="86">
        <f>Statistiky_vypocty!AV61</f>
        <v>0</v>
      </c>
      <c r="AD67" s="86">
        <f>Statistiky_vypocty!AW61</f>
        <v>0</v>
      </c>
      <c r="AE67" s="86">
        <f>Statistiky_vypocty!AX61</f>
        <v>0</v>
      </c>
      <c r="AF67" s="86">
        <f>Statistiky_vypocty!AY61</f>
        <v>0</v>
      </c>
      <c r="AG67" s="86">
        <f>Statistiky_vypocty!AZ61</f>
        <v>0</v>
      </c>
      <c r="AH67" s="86">
        <f>Statistiky_vypocty!BA61</f>
        <v>0</v>
      </c>
      <c r="AI67" s="86">
        <f>Statistiky_vypocty!BB61</f>
        <v>0</v>
      </c>
      <c r="AJ67" s="86">
        <f>Statistiky_vypocty!BC61</f>
        <v>0</v>
      </c>
      <c r="AK67" s="86">
        <f>Statistiky_vypocty!BD61</f>
        <v>0</v>
      </c>
      <c r="AL67" s="86">
        <f>Statistiky_vypocty!BE61</f>
        <v>0</v>
      </c>
      <c r="AM67" s="86"/>
      <c r="AN67" s="86">
        <f>Statistiky_vypocty!BF61</f>
        <v>0</v>
      </c>
    </row>
    <row r="68" spans="15:40" hidden="1" x14ac:dyDescent="0.35">
      <c r="O68" s="87" t="s">
        <v>99</v>
      </c>
      <c r="P68" s="24"/>
      <c r="Q68" s="89"/>
      <c r="R68" s="24"/>
      <c r="S68" s="24"/>
      <c r="T68" s="24"/>
      <c r="U68" s="24"/>
      <c r="V68" s="87"/>
      <c r="W68" s="12" t="s">
        <v>0</v>
      </c>
      <c r="X68" s="89"/>
      <c r="Y68" s="24"/>
      <c r="Z68" s="24"/>
      <c r="AA68" s="24"/>
      <c r="AC68" s="86">
        <f>Statistiky_vypocty!AV62</f>
        <v>0</v>
      </c>
      <c r="AD68" s="86">
        <f>Statistiky_vypocty!AW62</f>
        <v>0</v>
      </c>
      <c r="AE68" s="86">
        <f>Statistiky_vypocty!AX62</f>
        <v>0</v>
      </c>
      <c r="AF68" s="86">
        <f>Statistiky_vypocty!AY62</f>
        <v>0</v>
      </c>
      <c r="AG68" s="86">
        <f>Statistiky_vypocty!AZ62</f>
        <v>0</v>
      </c>
      <c r="AH68" s="86">
        <f>Statistiky_vypocty!BA62</f>
        <v>0</v>
      </c>
      <c r="AI68" s="86">
        <f>Statistiky_vypocty!BB62</f>
        <v>0</v>
      </c>
      <c r="AJ68" s="86">
        <f>Statistiky_vypocty!BC62</f>
        <v>0</v>
      </c>
      <c r="AK68" s="86">
        <f>Statistiky_vypocty!BD62</f>
        <v>0</v>
      </c>
      <c r="AL68" s="86">
        <f>Statistiky_vypocty!BE62</f>
        <v>0</v>
      </c>
      <c r="AM68" s="86"/>
      <c r="AN68" s="86">
        <f>Statistiky_vypocty!BF62</f>
        <v>0</v>
      </c>
    </row>
    <row r="69" spans="15:40" hidden="1" x14ac:dyDescent="0.35">
      <c r="O69" s="87" t="s">
        <v>100</v>
      </c>
      <c r="P69" s="24"/>
      <c r="Q69" s="89"/>
      <c r="R69" s="24"/>
      <c r="S69" s="24"/>
      <c r="T69" s="24"/>
      <c r="U69" s="24"/>
      <c r="V69" s="87"/>
      <c r="W69" s="12" t="s">
        <v>0</v>
      </c>
      <c r="X69" s="89"/>
      <c r="Y69" s="24"/>
      <c r="Z69" s="24"/>
      <c r="AA69" s="24"/>
      <c r="AC69" s="86">
        <f>Statistiky_vypocty!AV63</f>
        <v>0</v>
      </c>
      <c r="AD69" s="86">
        <f>Statistiky_vypocty!AW63</f>
        <v>0</v>
      </c>
      <c r="AE69" s="86">
        <f>Statistiky_vypocty!AX63</f>
        <v>0</v>
      </c>
      <c r="AF69" s="86">
        <f>Statistiky_vypocty!AY63</f>
        <v>0</v>
      </c>
      <c r="AG69" s="86">
        <f>Statistiky_vypocty!AZ63</f>
        <v>0</v>
      </c>
      <c r="AH69" s="86">
        <f>Statistiky_vypocty!BA63</f>
        <v>0</v>
      </c>
      <c r="AI69" s="86">
        <f>Statistiky_vypocty!BB63</f>
        <v>0</v>
      </c>
      <c r="AJ69" s="86">
        <f>Statistiky_vypocty!BC63</f>
        <v>0</v>
      </c>
      <c r="AK69" s="86">
        <f>Statistiky_vypocty!BD63</f>
        <v>0</v>
      </c>
      <c r="AL69" s="86">
        <f>Statistiky_vypocty!BE63</f>
        <v>0</v>
      </c>
      <c r="AM69" s="86"/>
      <c r="AN69" s="86">
        <f>Statistiky_vypocty!BF63</f>
        <v>0</v>
      </c>
    </row>
    <row r="70" spans="15:40" hidden="1" x14ac:dyDescent="0.35">
      <c r="O70" s="87" t="s">
        <v>101</v>
      </c>
      <c r="P70" s="24"/>
      <c r="Q70" s="89"/>
      <c r="R70" s="24"/>
      <c r="S70" s="24"/>
      <c r="T70" s="24"/>
      <c r="U70" s="24"/>
      <c r="V70" s="87"/>
      <c r="W70" s="12" t="s">
        <v>0</v>
      </c>
      <c r="X70" s="89"/>
      <c r="Y70" s="24"/>
      <c r="Z70" s="24"/>
      <c r="AA70" s="24"/>
      <c r="AC70" s="86">
        <f>Statistiky_vypocty!AV64</f>
        <v>0</v>
      </c>
      <c r="AD70" s="86">
        <f>Statistiky_vypocty!AW64</f>
        <v>0</v>
      </c>
      <c r="AE70" s="86">
        <f>Statistiky_vypocty!AX64</f>
        <v>0</v>
      </c>
      <c r="AF70" s="86">
        <f>Statistiky_vypocty!AY64</f>
        <v>0</v>
      </c>
      <c r="AG70" s="86">
        <f>Statistiky_vypocty!AZ64</f>
        <v>0</v>
      </c>
      <c r="AH70" s="86">
        <f>Statistiky_vypocty!BA64</f>
        <v>0</v>
      </c>
      <c r="AI70" s="86">
        <f>Statistiky_vypocty!BB64</f>
        <v>0</v>
      </c>
      <c r="AJ70" s="86">
        <f>Statistiky_vypocty!BC64</f>
        <v>0</v>
      </c>
      <c r="AK70" s="86">
        <f>Statistiky_vypocty!BD64</f>
        <v>0</v>
      </c>
      <c r="AL70" s="86">
        <f>Statistiky_vypocty!BE64</f>
        <v>0</v>
      </c>
      <c r="AM70" s="86"/>
      <c r="AN70" s="86">
        <f>Statistiky_vypocty!BF64</f>
        <v>0</v>
      </c>
    </row>
    <row r="71" spans="15:40" hidden="1" x14ac:dyDescent="0.35">
      <c r="O71" s="87" t="s">
        <v>102</v>
      </c>
      <c r="P71" s="24"/>
      <c r="Q71" s="89"/>
      <c r="R71" s="24"/>
      <c r="S71" s="24"/>
      <c r="T71" s="24"/>
      <c r="U71" s="24"/>
      <c r="V71" s="87"/>
      <c r="W71" s="12" t="s">
        <v>0</v>
      </c>
      <c r="X71" s="89"/>
      <c r="Y71" s="24"/>
      <c r="Z71" s="24"/>
      <c r="AA71" s="24"/>
      <c r="AC71" s="86">
        <f>Statistiky_vypocty!AV65</f>
        <v>0</v>
      </c>
      <c r="AD71" s="86">
        <f>Statistiky_vypocty!AW65</f>
        <v>0</v>
      </c>
      <c r="AE71" s="86">
        <f>Statistiky_vypocty!AX65</f>
        <v>0</v>
      </c>
      <c r="AF71" s="86">
        <f>Statistiky_vypocty!AY65</f>
        <v>0</v>
      </c>
      <c r="AG71" s="86">
        <f>Statistiky_vypocty!AZ65</f>
        <v>0</v>
      </c>
      <c r="AH71" s="86">
        <f>Statistiky_vypocty!BA65</f>
        <v>0</v>
      </c>
      <c r="AI71" s="86">
        <f>Statistiky_vypocty!BB65</f>
        <v>0</v>
      </c>
      <c r="AJ71" s="86">
        <f>Statistiky_vypocty!BC65</f>
        <v>0</v>
      </c>
      <c r="AK71" s="86">
        <f>Statistiky_vypocty!BD65</f>
        <v>0</v>
      </c>
      <c r="AL71" s="86">
        <f>Statistiky_vypocty!BE65</f>
        <v>0</v>
      </c>
      <c r="AM71" s="86"/>
      <c r="AN71" s="86">
        <f>Statistiky_vypocty!BF65</f>
        <v>0</v>
      </c>
    </row>
    <row r="72" spans="15:40" hidden="1" x14ac:dyDescent="0.35">
      <c r="O72" s="87" t="s">
        <v>103</v>
      </c>
      <c r="P72" s="24"/>
      <c r="Q72" s="89"/>
      <c r="R72" s="24"/>
      <c r="S72" s="24"/>
      <c r="T72" s="24"/>
      <c r="U72" s="24"/>
      <c r="V72" s="87"/>
      <c r="W72" s="12" t="s">
        <v>0</v>
      </c>
      <c r="X72" s="89"/>
      <c r="Y72" s="24"/>
      <c r="Z72" s="24"/>
      <c r="AA72" s="24"/>
      <c r="AC72" s="86">
        <f>Statistiky_vypocty!AV66</f>
        <v>0</v>
      </c>
      <c r="AD72" s="86">
        <f>Statistiky_vypocty!AW66</f>
        <v>0</v>
      </c>
      <c r="AE72" s="86">
        <f>Statistiky_vypocty!AX66</f>
        <v>0</v>
      </c>
      <c r="AF72" s="86">
        <f>Statistiky_vypocty!AY66</f>
        <v>0</v>
      </c>
      <c r="AG72" s="86">
        <f>Statistiky_vypocty!AZ66</f>
        <v>0</v>
      </c>
      <c r="AH72" s="86">
        <f>Statistiky_vypocty!BA66</f>
        <v>0</v>
      </c>
      <c r="AI72" s="86">
        <f>Statistiky_vypocty!BB66</f>
        <v>0</v>
      </c>
      <c r="AJ72" s="86">
        <f>Statistiky_vypocty!BC66</f>
        <v>0</v>
      </c>
      <c r="AK72" s="86">
        <f>Statistiky_vypocty!BD66</f>
        <v>0</v>
      </c>
      <c r="AL72" s="86">
        <f>Statistiky_vypocty!BE66</f>
        <v>0</v>
      </c>
      <c r="AM72" s="86"/>
      <c r="AN72" s="86">
        <f>Statistiky_vypocty!BF66</f>
        <v>0</v>
      </c>
    </row>
    <row r="73" spans="15:40" hidden="1" x14ac:dyDescent="0.35">
      <c r="O73" s="87" t="s">
        <v>104</v>
      </c>
      <c r="P73" s="24"/>
      <c r="Q73" s="89"/>
      <c r="R73" s="24"/>
      <c r="S73" s="24"/>
      <c r="T73" s="24"/>
      <c r="U73" s="24"/>
      <c r="V73" s="87"/>
      <c r="W73" s="12" t="s">
        <v>0</v>
      </c>
      <c r="X73" s="89"/>
      <c r="Y73" s="24"/>
      <c r="Z73" s="24"/>
      <c r="AA73" s="24"/>
      <c r="AC73" s="86">
        <f>Statistiky_vypocty!AV67</f>
        <v>0</v>
      </c>
      <c r="AD73" s="86">
        <f>Statistiky_vypocty!AW67</f>
        <v>0</v>
      </c>
      <c r="AE73" s="86">
        <f>Statistiky_vypocty!AX67</f>
        <v>0</v>
      </c>
      <c r="AF73" s="86">
        <f>Statistiky_vypocty!AY67</f>
        <v>0</v>
      </c>
      <c r="AG73" s="86">
        <f>Statistiky_vypocty!AZ67</f>
        <v>0</v>
      </c>
      <c r="AH73" s="86">
        <f>Statistiky_vypocty!BA67</f>
        <v>0</v>
      </c>
      <c r="AI73" s="86">
        <f>Statistiky_vypocty!BB67</f>
        <v>0</v>
      </c>
      <c r="AJ73" s="86">
        <f>Statistiky_vypocty!BC67</f>
        <v>0</v>
      </c>
      <c r="AK73" s="86">
        <f>Statistiky_vypocty!BD67</f>
        <v>0</v>
      </c>
      <c r="AL73" s="86">
        <f>Statistiky_vypocty!BE67</f>
        <v>0</v>
      </c>
      <c r="AM73" s="86"/>
      <c r="AN73" s="86">
        <f>Statistiky_vypocty!BF67</f>
        <v>0</v>
      </c>
    </row>
    <row r="74" spans="15:40" hidden="1" x14ac:dyDescent="0.35">
      <c r="O74" s="87" t="s">
        <v>105</v>
      </c>
      <c r="P74" s="24"/>
      <c r="Q74" s="89"/>
      <c r="R74" s="24"/>
      <c r="S74" s="24"/>
      <c r="T74" s="24"/>
      <c r="U74" s="24"/>
      <c r="V74" s="87"/>
      <c r="W74" s="12" t="s">
        <v>0</v>
      </c>
      <c r="X74" s="89"/>
      <c r="Y74" s="24"/>
      <c r="Z74" s="24"/>
      <c r="AA74" s="24"/>
      <c r="AC74" s="86">
        <f>Statistiky_vypocty!AV68</f>
        <v>0</v>
      </c>
      <c r="AD74" s="86">
        <f>Statistiky_vypocty!AW68</f>
        <v>0</v>
      </c>
      <c r="AE74" s="86">
        <f>Statistiky_vypocty!AX68</f>
        <v>0</v>
      </c>
      <c r="AF74" s="86">
        <f>Statistiky_vypocty!AY68</f>
        <v>0</v>
      </c>
      <c r="AG74" s="86">
        <f>Statistiky_vypocty!AZ68</f>
        <v>0</v>
      </c>
      <c r="AH74" s="86">
        <f>Statistiky_vypocty!BA68</f>
        <v>0</v>
      </c>
      <c r="AI74" s="86">
        <f>Statistiky_vypocty!BB68</f>
        <v>0</v>
      </c>
      <c r="AJ74" s="86">
        <f>Statistiky_vypocty!BC68</f>
        <v>0</v>
      </c>
      <c r="AK74" s="86">
        <f>Statistiky_vypocty!BD68</f>
        <v>0</v>
      </c>
      <c r="AL74" s="86">
        <f>Statistiky_vypocty!BE68</f>
        <v>0</v>
      </c>
      <c r="AM74" s="86"/>
      <c r="AN74" s="86">
        <f>Statistiky_vypocty!BF68</f>
        <v>0</v>
      </c>
    </row>
    <row r="75" spans="15:40" hidden="1" x14ac:dyDescent="0.35">
      <c r="O75" s="87" t="s">
        <v>106</v>
      </c>
      <c r="P75" s="24"/>
      <c r="Q75" s="89"/>
      <c r="R75" s="24"/>
      <c r="S75" s="24"/>
      <c r="T75" s="24"/>
      <c r="U75" s="24"/>
      <c r="V75" s="87"/>
      <c r="W75" s="12" t="s">
        <v>0</v>
      </c>
      <c r="X75" s="89"/>
      <c r="Y75" s="24"/>
      <c r="Z75" s="24"/>
      <c r="AA75" s="24"/>
      <c r="AC75" s="86">
        <f>Statistiky_vypocty!AV69</f>
        <v>0</v>
      </c>
      <c r="AD75" s="86">
        <f>Statistiky_vypocty!AW69</f>
        <v>0</v>
      </c>
      <c r="AE75" s="86">
        <f>Statistiky_vypocty!AX69</f>
        <v>0</v>
      </c>
      <c r="AF75" s="86">
        <f>Statistiky_vypocty!AY69</f>
        <v>0</v>
      </c>
      <c r="AG75" s="86">
        <f>Statistiky_vypocty!AZ69</f>
        <v>0</v>
      </c>
      <c r="AH75" s="86">
        <f>Statistiky_vypocty!BA69</f>
        <v>0</v>
      </c>
      <c r="AI75" s="86">
        <f>Statistiky_vypocty!BB69</f>
        <v>0</v>
      </c>
      <c r="AJ75" s="86">
        <f>Statistiky_vypocty!BC69</f>
        <v>0</v>
      </c>
      <c r="AK75" s="86">
        <f>Statistiky_vypocty!BD69</f>
        <v>0</v>
      </c>
      <c r="AL75" s="86">
        <f>Statistiky_vypocty!BE69</f>
        <v>0</v>
      </c>
      <c r="AM75" s="86"/>
      <c r="AN75" s="86">
        <f>Statistiky_vypocty!BF69</f>
        <v>0</v>
      </c>
    </row>
    <row r="76" spans="15:40" hidden="1" x14ac:dyDescent="0.35">
      <c r="O76" s="87" t="s">
        <v>107</v>
      </c>
      <c r="P76" s="24"/>
      <c r="Q76" s="89"/>
      <c r="R76" s="24"/>
      <c r="S76" s="24"/>
      <c r="T76" s="24"/>
      <c r="U76" s="24"/>
      <c r="V76" s="87"/>
      <c r="W76" s="12" t="s">
        <v>0</v>
      </c>
      <c r="X76" s="89"/>
      <c r="Y76" s="24"/>
      <c r="Z76" s="24"/>
      <c r="AA76" s="24"/>
      <c r="AC76" s="86">
        <f>Statistiky_vypocty!AV70</f>
        <v>0</v>
      </c>
      <c r="AD76" s="86">
        <f>Statistiky_vypocty!AW70</f>
        <v>0</v>
      </c>
      <c r="AE76" s="86">
        <f>Statistiky_vypocty!AX70</f>
        <v>0</v>
      </c>
      <c r="AF76" s="86">
        <f>Statistiky_vypocty!AY70</f>
        <v>0</v>
      </c>
      <c r="AG76" s="86">
        <f>Statistiky_vypocty!AZ70</f>
        <v>0</v>
      </c>
      <c r="AH76" s="86">
        <f>Statistiky_vypocty!BA70</f>
        <v>0</v>
      </c>
      <c r="AI76" s="86">
        <f>Statistiky_vypocty!BB70</f>
        <v>0</v>
      </c>
      <c r="AJ76" s="86">
        <f>Statistiky_vypocty!BC70</f>
        <v>0</v>
      </c>
      <c r="AK76" s="86">
        <f>Statistiky_vypocty!BD70</f>
        <v>0</v>
      </c>
      <c r="AL76" s="86">
        <f>Statistiky_vypocty!BE70</f>
        <v>0</v>
      </c>
      <c r="AM76" s="86"/>
      <c r="AN76" s="86">
        <f>Statistiky_vypocty!BF70</f>
        <v>0</v>
      </c>
    </row>
    <row r="77" spans="15:40" hidden="1" x14ac:dyDescent="0.35">
      <c r="O77" s="87" t="s">
        <v>108</v>
      </c>
      <c r="P77" s="24"/>
      <c r="Q77" s="89"/>
      <c r="R77" s="24"/>
      <c r="S77" s="24"/>
      <c r="T77" s="24"/>
      <c r="U77" s="24"/>
      <c r="V77" s="87"/>
      <c r="W77" s="12" t="s">
        <v>0</v>
      </c>
      <c r="X77" s="89"/>
      <c r="Y77" s="24"/>
      <c r="Z77" s="24"/>
      <c r="AA77" s="24"/>
    </row>
    <row r="78" spans="15:40" hidden="1" x14ac:dyDescent="0.35">
      <c r="O78" s="87" t="s">
        <v>109</v>
      </c>
      <c r="P78" s="24"/>
      <c r="Q78" s="89"/>
      <c r="R78" s="24"/>
      <c r="S78" s="24"/>
      <c r="T78" s="24"/>
      <c r="U78" s="24"/>
      <c r="V78" s="87"/>
      <c r="W78" s="12" t="s">
        <v>0</v>
      </c>
      <c r="X78" s="89"/>
      <c r="Y78" s="24"/>
      <c r="Z78" s="24"/>
      <c r="AA78" s="24"/>
    </row>
    <row r="79" spans="15:40" hidden="1" x14ac:dyDescent="0.35">
      <c r="O79" s="87" t="s">
        <v>110</v>
      </c>
      <c r="P79" s="24"/>
      <c r="Q79" s="89"/>
      <c r="R79" s="24"/>
      <c r="S79" s="24"/>
      <c r="T79" s="24"/>
      <c r="U79" s="24"/>
      <c r="V79" s="87"/>
      <c r="W79" s="12" t="s">
        <v>0</v>
      </c>
      <c r="X79" s="89"/>
      <c r="Y79" s="24"/>
      <c r="Z79" s="24"/>
      <c r="AA79" s="24"/>
    </row>
    <row r="80" spans="15:40" hidden="1" x14ac:dyDescent="0.35">
      <c r="O80" s="87" t="s">
        <v>111</v>
      </c>
      <c r="P80" s="24"/>
      <c r="Q80" s="89"/>
      <c r="R80" s="24"/>
      <c r="S80" s="24"/>
      <c r="T80" s="24"/>
      <c r="U80" s="24"/>
      <c r="V80" s="87"/>
      <c r="W80" s="12" t="s">
        <v>0</v>
      </c>
      <c r="X80" s="89"/>
      <c r="Y80" s="24"/>
      <c r="Z80" s="24"/>
      <c r="AA80" s="24"/>
    </row>
    <row r="81" spans="15:27" hidden="1" x14ac:dyDescent="0.35">
      <c r="O81" s="87" t="s">
        <v>112</v>
      </c>
      <c r="P81" s="24"/>
      <c r="Q81" s="89"/>
      <c r="R81" s="24"/>
      <c r="S81" s="24"/>
      <c r="T81" s="24"/>
      <c r="U81" s="24"/>
      <c r="V81" s="87"/>
      <c r="W81" s="12" t="s">
        <v>0</v>
      </c>
      <c r="X81" s="89"/>
      <c r="Y81" s="24"/>
      <c r="Z81" s="24"/>
      <c r="AA81" s="24"/>
    </row>
    <row r="82" spans="15:27" hidden="1" x14ac:dyDescent="0.35">
      <c r="O82" s="87" t="s">
        <v>113</v>
      </c>
      <c r="P82" s="24"/>
      <c r="Q82" s="89"/>
      <c r="R82" s="24"/>
      <c r="S82" s="24"/>
      <c r="T82" s="24"/>
      <c r="U82" s="24"/>
      <c r="V82" s="87"/>
      <c r="W82" s="12" t="s">
        <v>0</v>
      </c>
      <c r="X82" s="89"/>
      <c r="Y82" s="24"/>
      <c r="Z82" s="24"/>
      <c r="AA82" s="24"/>
    </row>
    <row r="83" spans="15:27" hidden="1" x14ac:dyDescent="0.35">
      <c r="O83" s="87" t="s">
        <v>114</v>
      </c>
      <c r="P83" s="24"/>
      <c r="Q83" s="89"/>
      <c r="R83" s="24"/>
      <c r="S83" s="24"/>
      <c r="T83" s="24"/>
      <c r="U83" s="24"/>
      <c r="V83" s="87"/>
      <c r="W83" s="12" t="s">
        <v>0</v>
      </c>
      <c r="X83" s="89"/>
      <c r="Y83" s="24"/>
      <c r="Z83" s="24"/>
      <c r="AA83" s="24"/>
    </row>
    <row r="84" spans="15:27" hidden="1" x14ac:dyDescent="0.35">
      <c r="O84" s="87" t="s">
        <v>115</v>
      </c>
      <c r="P84" s="24"/>
      <c r="Q84" s="89"/>
      <c r="R84" s="24"/>
      <c r="S84" s="24"/>
      <c r="T84" s="24"/>
      <c r="U84" s="24"/>
      <c r="V84" s="87"/>
      <c r="W84" s="12" t="s">
        <v>0</v>
      </c>
      <c r="X84" s="89"/>
      <c r="Y84" s="24"/>
      <c r="Z84" s="24"/>
      <c r="AA84" s="24"/>
    </row>
    <row r="85" spans="15:27" hidden="1" x14ac:dyDescent="0.35">
      <c r="O85" s="87" t="s">
        <v>116</v>
      </c>
      <c r="P85" s="24"/>
      <c r="Q85" s="89"/>
      <c r="R85" s="24"/>
      <c r="S85" s="24"/>
      <c r="T85" s="24"/>
      <c r="U85" s="24"/>
      <c r="V85" s="87"/>
      <c r="W85" s="12" t="s">
        <v>0</v>
      </c>
      <c r="X85" s="89"/>
      <c r="Y85" s="24"/>
      <c r="Z85" s="24"/>
      <c r="AA85" s="24"/>
    </row>
    <row r="86" spans="15:27" hidden="1" x14ac:dyDescent="0.35">
      <c r="O86" s="87" t="s">
        <v>117</v>
      </c>
      <c r="P86" s="24"/>
      <c r="Q86" s="89"/>
      <c r="R86" s="24"/>
      <c r="S86" s="24"/>
      <c r="T86" s="24"/>
      <c r="U86" s="24"/>
      <c r="V86" s="87"/>
      <c r="W86" s="12" t="s">
        <v>0</v>
      </c>
      <c r="X86" s="89"/>
      <c r="Y86" s="24"/>
      <c r="Z86" s="24"/>
      <c r="AA86" s="24"/>
    </row>
    <row r="87" spans="15:27" hidden="1" x14ac:dyDescent="0.35">
      <c r="O87" s="87" t="s">
        <v>118</v>
      </c>
      <c r="P87" s="24"/>
      <c r="Q87" s="89"/>
      <c r="R87" s="24"/>
      <c r="S87" s="24"/>
      <c r="T87" s="24"/>
      <c r="U87" s="24"/>
      <c r="V87" s="87"/>
      <c r="W87" s="12" t="s">
        <v>0</v>
      </c>
      <c r="X87" s="89"/>
      <c r="Y87" s="24"/>
      <c r="Z87" s="24"/>
      <c r="AA87" s="24"/>
    </row>
    <row r="88" spans="15:27" hidden="1" x14ac:dyDescent="0.35">
      <c r="O88" s="87" t="s">
        <v>119</v>
      </c>
      <c r="P88" s="24"/>
      <c r="Q88" s="89"/>
      <c r="R88" s="24"/>
      <c r="S88" s="24"/>
      <c r="T88" s="24"/>
      <c r="U88" s="24"/>
      <c r="V88" s="87"/>
      <c r="W88" s="12" t="s">
        <v>0</v>
      </c>
      <c r="X88" s="89"/>
      <c r="Y88" s="24"/>
      <c r="Z88" s="24"/>
      <c r="AA88" s="24"/>
    </row>
    <row r="89" spans="15:27" hidden="1" x14ac:dyDescent="0.35">
      <c r="O89" s="87" t="s">
        <v>120</v>
      </c>
      <c r="P89" s="24"/>
      <c r="Q89" s="89"/>
      <c r="R89" s="24"/>
      <c r="S89" s="24"/>
      <c r="T89" s="24"/>
      <c r="U89" s="24"/>
      <c r="V89" s="87"/>
      <c r="W89" s="12" t="s">
        <v>0</v>
      </c>
      <c r="X89" s="89"/>
      <c r="Y89" s="24"/>
      <c r="Z89" s="24"/>
      <c r="AA89" s="24"/>
    </row>
    <row r="90" spans="15:27" hidden="1" x14ac:dyDescent="0.35">
      <c r="O90" s="87" t="s">
        <v>121</v>
      </c>
      <c r="P90" s="24"/>
      <c r="Q90" s="89"/>
      <c r="R90" s="24"/>
      <c r="S90" s="24"/>
      <c r="T90" s="24"/>
      <c r="U90" s="24"/>
      <c r="V90" s="87"/>
      <c r="W90" s="12" t="s">
        <v>0</v>
      </c>
      <c r="X90" s="89"/>
      <c r="Y90" s="24"/>
      <c r="Z90" s="24"/>
      <c r="AA90" s="24"/>
    </row>
    <row r="91" spans="15:27" hidden="1" x14ac:dyDescent="0.35">
      <c r="O91" s="87" t="s">
        <v>122</v>
      </c>
      <c r="P91" s="24"/>
      <c r="Q91" s="89"/>
      <c r="R91" s="24"/>
      <c r="S91" s="24"/>
      <c r="T91" s="24"/>
      <c r="U91" s="24"/>
      <c r="V91" s="87"/>
      <c r="W91" s="12" t="s">
        <v>0</v>
      </c>
      <c r="X91" s="89"/>
      <c r="Y91" s="24"/>
      <c r="Z91" s="24"/>
      <c r="AA91" s="24"/>
    </row>
    <row r="92" spans="15:27" hidden="1" x14ac:dyDescent="0.35">
      <c r="O92" s="87" t="s">
        <v>123</v>
      </c>
      <c r="P92" s="24"/>
      <c r="Q92" s="89"/>
      <c r="R92" s="24"/>
      <c r="S92" s="24"/>
      <c r="T92" s="24"/>
      <c r="U92" s="24"/>
      <c r="V92" s="87"/>
      <c r="W92" s="12" t="s">
        <v>0</v>
      </c>
      <c r="X92" s="89"/>
      <c r="Y92" s="24"/>
      <c r="Z92" s="24"/>
      <c r="AA92" s="24"/>
    </row>
    <row r="93" spans="15:27" hidden="1" x14ac:dyDescent="0.35">
      <c r="O93" s="87" t="s">
        <v>124</v>
      </c>
      <c r="P93" s="24"/>
      <c r="Q93" s="89"/>
      <c r="R93" s="24"/>
      <c r="S93" s="24"/>
      <c r="T93" s="24"/>
      <c r="U93" s="24"/>
      <c r="V93" s="87"/>
      <c r="W93" s="12" t="s">
        <v>0</v>
      </c>
      <c r="X93" s="89"/>
      <c r="Y93" s="24"/>
      <c r="Z93" s="24"/>
      <c r="AA93" s="24"/>
    </row>
    <row r="94" spans="15:27" hidden="1" x14ac:dyDescent="0.35">
      <c r="O94" s="87" t="s">
        <v>125</v>
      </c>
      <c r="P94" s="24"/>
      <c r="Q94" s="89"/>
      <c r="R94" s="24"/>
      <c r="S94" s="24"/>
      <c r="T94" s="24"/>
      <c r="U94" s="24"/>
      <c r="V94" s="87"/>
      <c r="W94" s="12" t="s">
        <v>0</v>
      </c>
      <c r="X94" s="89"/>
      <c r="Y94" s="24"/>
      <c r="Z94" s="24"/>
      <c r="AA94" s="24"/>
    </row>
    <row r="95" spans="15:27" hidden="1" x14ac:dyDescent="0.35">
      <c r="O95" s="87" t="s">
        <v>126</v>
      </c>
      <c r="P95" s="24"/>
      <c r="Q95" s="89"/>
      <c r="R95" s="24"/>
      <c r="S95" s="24"/>
      <c r="T95" s="24"/>
      <c r="U95" s="24"/>
      <c r="V95" s="87"/>
      <c r="W95" s="12" t="s">
        <v>0</v>
      </c>
      <c r="X95" s="89"/>
      <c r="Y95" s="24"/>
      <c r="Z95" s="24"/>
      <c r="AA95" s="24"/>
    </row>
    <row r="96" spans="15:27" hidden="1" x14ac:dyDescent="0.35">
      <c r="O96" s="87" t="s">
        <v>127</v>
      </c>
      <c r="P96" s="24"/>
      <c r="Q96" s="89"/>
      <c r="R96" s="24"/>
      <c r="S96" s="24"/>
      <c r="T96" s="24"/>
      <c r="U96" s="24"/>
      <c r="V96" s="87"/>
      <c r="W96" s="12" t="s">
        <v>0</v>
      </c>
      <c r="X96" s="89"/>
      <c r="Y96" s="24"/>
      <c r="Z96" s="24"/>
      <c r="AA96" s="24"/>
    </row>
    <row r="97" spans="15:27" hidden="1" x14ac:dyDescent="0.35">
      <c r="O97" s="87" t="s">
        <v>128</v>
      </c>
      <c r="P97" s="24"/>
      <c r="Q97" s="89"/>
      <c r="R97" s="24"/>
      <c r="S97" s="24"/>
      <c r="T97" s="24"/>
      <c r="U97" s="24"/>
      <c r="V97" s="87"/>
      <c r="W97" s="12" t="s">
        <v>0</v>
      </c>
      <c r="X97" s="89"/>
      <c r="Y97" s="24"/>
      <c r="Z97" s="24"/>
      <c r="AA97" s="24"/>
    </row>
    <row r="98" spans="15:27" hidden="1" x14ac:dyDescent="0.35">
      <c r="O98" s="87" t="s">
        <v>129</v>
      </c>
      <c r="P98" s="24"/>
      <c r="Q98" s="89"/>
      <c r="R98" s="24"/>
      <c r="S98" s="24"/>
      <c r="T98" s="24"/>
      <c r="U98" s="24"/>
      <c r="V98" s="87"/>
      <c r="W98" s="12" t="s">
        <v>0</v>
      </c>
      <c r="X98" s="89"/>
      <c r="Y98" s="24"/>
      <c r="Z98" s="24"/>
      <c r="AA98" s="24"/>
    </row>
    <row r="99" spans="15:27" hidden="1" x14ac:dyDescent="0.35">
      <c r="O99" s="87" t="s">
        <v>130</v>
      </c>
      <c r="P99" s="24"/>
      <c r="Q99" s="89"/>
      <c r="R99" s="24"/>
      <c r="S99" s="24"/>
      <c r="T99" s="24"/>
      <c r="U99" s="24"/>
      <c r="V99" s="87"/>
      <c r="W99" s="12" t="s">
        <v>0</v>
      </c>
      <c r="X99" s="89"/>
      <c r="Y99" s="24"/>
      <c r="Z99" s="24"/>
      <c r="AA99" s="24"/>
    </row>
    <row r="100" spans="15:27" hidden="1" x14ac:dyDescent="0.35">
      <c r="O100" s="87" t="s">
        <v>131</v>
      </c>
      <c r="P100" s="24"/>
      <c r="Q100" s="89"/>
      <c r="R100" s="24"/>
      <c r="S100" s="24"/>
      <c r="T100" s="24"/>
      <c r="U100" s="24"/>
      <c r="V100" s="87"/>
      <c r="W100" s="12" t="s">
        <v>0</v>
      </c>
      <c r="X100" s="89"/>
      <c r="Y100" s="24"/>
      <c r="Z100" s="24"/>
      <c r="AA100" s="24"/>
    </row>
    <row r="101" spans="15:27" hidden="1" x14ac:dyDescent="0.35">
      <c r="O101" s="87" t="s">
        <v>132</v>
      </c>
      <c r="P101" s="24"/>
      <c r="Q101" s="89"/>
      <c r="R101" s="24"/>
      <c r="S101" s="24"/>
      <c r="T101" s="24"/>
      <c r="U101" s="24"/>
      <c r="V101" s="87"/>
      <c r="W101" s="12" t="s">
        <v>0</v>
      </c>
      <c r="X101" s="89"/>
      <c r="Y101" s="24"/>
      <c r="Z101" s="24"/>
      <c r="AA101" s="24"/>
    </row>
    <row r="102" spans="15:27" hidden="1" x14ac:dyDescent="0.35">
      <c r="O102" s="87" t="s">
        <v>133</v>
      </c>
      <c r="P102" s="24"/>
      <c r="Q102" s="89"/>
      <c r="R102" s="24"/>
      <c r="S102" s="24"/>
      <c r="T102" s="24"/>
      <c r="U102" s="24"/>
      <c r="V102" s="87"/>
      <c r="W102" s="12" t="s">
        <v>0</v>
      </c>
      <c r="X102" s="89"/>
      <c r="Y102" s="24"/>
      <c r="Z102" s="24"/>
      <c r="AA102" s="24"/>
    </row>
    <row r="103" spans="15:27" hidden="1" x14ac:dyDescent="0.35">
      <c r="O103" s="87" t="s">
        <v>134</v>
      </c>
      <c r="P103" s="24"/>
      <c r="Q103" s="89"/>
      <c r="R103" s="24"/>
      <c r="S103" s="24"/>
      <c r="T103" s="24"/>
      <c r="U103" s="24"/>
      <c r="V103" s="87"/>
      <c r="W103" s="12" t="s">
        <v>0</v>
      </c>
      <c r="X103" s="89"/>
      <c r="Y103" s="24"/>
      <c r="Z103" s="24"/>
      <c r="AA103" s="24"/>
    </row>
    <row r="104" spans="15:27" hidden="1" x14ac:dyDescent="0.35">
      <c r="O104" s="87" t="s">
        <v>135</v>
      </c>
      <c r="P104" s="24"/>
      <c r="Q104" s="89"/>
      <c r="R104" s="24"/>
      <c r="S104" s="24"/>
      <c r="T104" s="24"/>
      <c r="U104" s="24"/>
      <c r="V104" s="87"/>
      <c r="W104" s="12" t="s">
        <v>0</v>
      </c>
      <c r="X104" s="89"/>
      <c r="Y104" s="24"/>
      <c r="Z104" s="24"/>
      <c r="AA104" s="24"/>
    </row>
    <row r="105" spans="15:27" hidden="1" x14ac:dyDescent="0.35">
      <c r="O105" s="87" t="s">
        <v>136</v>
      </c>
      <c r="P105" s="24"/>
      <c r="Q105" s="89"/>
      <c r="R105" s="24"/>
      <c r="S105" s="24"/>
      <c r="T105" s="24"/>
      <c r="U105" s="24"/>
      <c r="V105" s="87"/>
      <c r="W105" s="12" t="s">
        <v>0</v>
      </c>
      <c r="X105" s="89"/>
      <c r="Y105" s="24"/>
      <c r="Z105" s="24"/>
      <c r="AA105" s="24"/>
    </row>
    <row r="106" spans="15:27" hidden="1" x14ac:dyDescent="0.35">
      <c r="O106" s="87" t="s">
        <v>137</v>
      </c>
      <c r="P106" s="24"/>
      <c r="Q106" s="89"/>
      <c r="R106" s="24"/>
      <c r="S106" s="24"/>
      <c r="T106" s="24"/>
      <c r="U106" s="24"/>
      <c r="V106" s="87"/>
      <c r="W106" s="12" t="s">
        <v>0</v>
      </c>
      <c r="X106" s="89"/>
      <c r="Y106" s="24"/>
      <c r="Z106" s="24"/>
      <c r="AA106" s="24"/>
    </row>
    <row r="107" spans="15:27" hidden="1" x14ac:dyDescent="0.35">
      <c r="O107" s="87" t="s">
        <v>138</v>
      </c>
      <c r="P107" s="24"/>
      <c r="Q107" s="89"/>
      <c r="R107" s="24"/>
      <c r="S107" s="24"/>
      <c r="T107" s="24"/>
      <c r="U107" s="24"/>
      <c r="V107" s="87"/>
      <c r="W107" s="12" t="s">
        <v>0</v>
      </c>
      <c r="X107" s="89"/>
      <c r="Y107" s="24"/>
      <c r="Z107" s="24"/>
      <c r="AA107" s="24"/>
    </row>
    <row r="108" spans="15:27" hidden="1" x14ac:dyDescent="0.35">
      <c r="O108" s="87" t="s">
        <v>139</v>
      </c>
      <c r="P108" s="24"/>
      <c r="Q108" s="89"/>
      <c r="R108" s="24"/>
      <c r="S108" s="24"/>
      <c r="T108" s="24"/>
      <c r="U108" s="24"/>
      <c r="V108" s="87"/>
      <c r="W108" s="12" t="s">
        <v>0</v>
      </c>
      <c r="X108" s="89"/>
      <c r="Y108" s="24"/>
      <c r="Z108" s="24"/>
      <c r="AA108" s="24"/>
    </row>
    <row r="109" spans="15:27" hidden="1" x14ac:dyDescent="0.35">
      <c r="O109" s="87" t="s">
        <v>140</v>
      </c>
      <c r="P109" s="24"/>
      <c r="Q109" s="89"/>
      <c r="R109" s="24"/>
      <c r="S109" s="24"/>
      <c r="T109" s="24"/>
      <c r="U109" s="24"/>
      <c r="V109" s="87"/>
      <c r="W109" s="12" t="s">
        <v>0</v>
      </c>
      <c r="X109" s="89"/>
      <c r="Y109" s="24"/>
      <c r="Z109" s="24"/>
      <c r="AA109" s="24"/>
    </row>
    <row r="110" spans="15:27" hidden="1" x14ac:dyDescent="0.35">
      <c r="O110" s="87" t="s">
        <v>141</v>
      </c>
      <c r="P110" s="24"/>
      <c r="Q110" s="89"/>
      <c r="R110" s="24"/>
      <c r="S110" s="24"/>
      <c r="T110" s="24"/>
      <c r="U110" s="24"/>
      <c r="V110" s="87"/>
      <c r="W110" s="12" t="s">
        <v>0</v>
      </c>
      <c r="X110" s="89"/>
      <c r="Y110" s="24"/>
      <c r="Z110" s="24"/>
      <c r="AA110" s="24"/>
    </row>
    <row r="111" spans="15:27" hidden="1" x14ac:dyDescent="0.35">
      <c r="O111" s="87" t="s">
        <v>142</v>
      </c>
      <c r="P111" s="24"/>
      <c r="Q111" s="89"/>
      <c r="R111" s="24"/>
      <c r="S111" s="24"/>
      <c r="T111" s="24"/>
      <c r="U111" s="24"/>
      <c r="V111" s="87"/>
      <c r="W111" s="12" t="s">
        <v>0</v>
      </c>
      <c r="X111" s="89"/>
      <c r="Y111" s="24"/>
      <c r="Z111" s="24"/>
      <c r="AA111" s="24"/>
    </row>
    <row r="112" spans="15:27" hidden="1" x14ac:dyDescent="0.35">
      <c r="O112" s="87" t="s">
        <v>143</v>
      </c>
      <c r="P112" s="24"/>
      <c r="Q112" s="89"/>
      <c r="R112" s="24"/>
      <c r="S112" s="24"/>
      <c r="T112" s="24"/>
      <c r="U112" s="24"/>
      <c r="V112" s="87"/>
      <c r="W112" s="12" t="s">
        <v>0</v>
      </c>
      <c r="X112" s="89"/>
      <c r="Y112" s="24"/>
      <c r="Z112" s="24"/>
      <c r="AA112" s="24"/>
    </row>
    <row r="113" spans="15:27" hidden="1" x14ac:dyDescent="0.35">
      <c r="O113" s="87" t="s">
        <v>144</v>
      </c>
      <c r="P113" s="24"/>
      <c r="Q113" s="89"/>
      <c r="R113" s="24"/>
      <c r="S113" s="24"/>
      <c r="T113" s="24"/>
      <c r="U113" s="24"/>
      <c r="V113" s="87"/>
      <c r="W113" s="12" t="s">
        <v>0</v>
      </c>
      <c r="X113" s="89"/>
      <c r="Y113" s="24"/>
      <c r="Z113" s="24"/>
      <c r="AA113" s="24"/>
    </row>
    <row r="114" spans="15:27" hidden="1" x14ac:dyDescent="0.35">
      <c r="O114" s="87" t="s">
        <v>145</v>
      </c>
      <c r="P114" s="24"/>
      <c r="Q114" s="89"/>
      <c r="R114" s="24"/>
      <c r="S114" s="24"/>
      <c r="T114" s="24"/>
      <c r="U114" s="24"/>
      <c r="V114" s="87"/>
      <c r="W114" s="12" t="s">
        <v>0</v>
      </c>
      <c r="X114" s="89"/>
      <c r="Y114" s="24"/>
      <c r="Z114" s="24"/>
      <c r="AA114" s="24"/>
    </row>
    <row r="115" spans="15:27" hidden="1" x14ac:dyDescent="0.35">
      <c r="O115" s="87" t="s">
        <v>146</v>
      </c>
      <c r="P115" s="24"/>
      <c r="Q115" s="89"/>
      <c r="R115" s="24"/>
      <c r="S115" s="24"/>
      <c r="T115" s="24"/>
      <c r="U115" s="24"/>
      <c r="V115" s="87"/>
      <c r="W115" s="12" t="s">
        <v>0</v>
      </c>
      <c r="X115" s="89"/>
      <c r="Y115" s="24"/>
      <c r="Z115" s="24"/>
      <c r="AA115" s="24"/>
    </row>
    <row r="116" spans="15:27" hidden="1" x14ac:dyDescent="0.35">
      <c r="O116" s="87" t="s">
        <v>147</v>
      </c>
      <c r="P116" s="24"/>
      <c r="Q116" s="89"/>
      <c r="R116" s="24"/>
      <c r="S116" s="24"/>
      <c r="T116" s="24"/>
      <c r="U116" s="24"/>
      <c r="V116" s="87"/>
      <c r="W116" s="12" t="s">
        <v>0</v>
      </c>
      <c r="X116" s="89"/>
      <c r="Y116" s="24"/>
      <c r="Z116" s="24"/>
      <c r="AA116" s="24"/>
    </row>
    <row r="117" spans="15:27" hidden="1" x14ac:dyDescent="0.35">
      <c r="O117" s="87" t="s">
        <v>148</v>
      </c>
      <c r="P117" s="24"/>
      <c r="Q117" s="89"/>
      <c r="R117" s="24"/>
      <c r="S117" s="24"/>
      <c r="T117" s="24"/>
      <c r="U117" s="24"/>
      <c r="V117" s="87"/>
      <c r="W117" s="12" t="s">
        <v>0</v>
      </c>
      <c r="X117" s="89"/>
      <c r="Y117" s="24"/>
      <c r="Z117" s="24"/>
      <c r="AA117" s="24"/>
    </row>
    <row r="118" spans="15:27" hidden="1" x14ac:dyDescent="0.35">
      <c r="O118" s="87" t="s">
        <v>149</v>
      </c>
      <c r="P118" s="24"/>
      <c r="Q118" s="89"/>
      <c r="R118" s="24"/>
      <c r="S118" s="24"/>
      <c r="T118" s="24"/>
      <c r="U118" s="24"/>
      <c r="V118" s="87"/>
      <c r="W118" s="12" t="s">
        <v>0</v>
      </c>
      <c r="X118" s="89"/>
      <c r="Y118" s="24"/>
      <c r="Z118" s="24"/>
      <c r="AA118" s="24"/>
    </row>
    <row r="119" spans="15:27" hidden="1" x14ac:dyDescent="0.35">
      <c r="O119" s="87" t="s">
        <v>150</v>
      </c>
      <c r="P119" s="24"/>
      <c r="Q119" s="89"/>
      <c r="R119" s="24"/>
      <c r="S119" s="24"/>
      <c r="T119" s="24"/>
      <c r="U119" s="24"/>
      <c r="V119" s="87"/>
      <c r="W119" s="12" t="s">
        <v>0</v>
      </c>
      <c r="X119" s="89"/>
      <c r="Y119" s="24"/>
      <c r="Z119" s="24"/>
      <c r="AA119" s="24"/>
    </row>
    <row r="120" spans="15:27" hidden="1" x14ac:dyDescent="0.35">
      <c r="O120" s="87" t="s">
        <v>151</v>
      </c>
      <c r="P120" s="24"/>
      <c r="Q120" s="89"/>
      <c r="R120" s="24"/>
      <c r="S120" s="24"/>
      <c r="T120" s="24"/>
      <c r="U120" s="24"/>
      <c r="V120" s="87"/>
      <c r="W120" s="12" t="s">
        <v>0</v>
      </c>
      <c r="X120" s="89"/>
      <c r="Y120" s="24"/>
      <c r="Z120" s="24"/>
      <c r="AA120" s="24"/>
    </row>
    <row r="121" spans="15:27" hidden="1" x14ac:dyDescent="0.35">
      <c r="O121" s="87" t="s">
        <v>152</v>
      </c>
      <c r="P121" s="24"/>
      <c r="Q121" s="89"/>
      <c r="R121" s="24"/>
      <c r="S121" s="24"/>
      <c r="T121" s="24"/>
      <c r="U121" s="24"/>
      <c r="V121" s="87"/>
      <c r="W121" s="12" t="s">
        <v>0</v>
      </c>
      <c r="X121" s="89"/>
      <c r="Y121" s="24"/>
      <c r="Z121" s="24"/>
      <c r="AA121" s="24"/>
    </row>
    <row r="122" spans="15:27" hidden="1" x14ac:dyDescent="0.35">
      <c r="O122" s="87" t="s">
        <v>153</v>
      </c>
      <c r="P122" s="24"/>
      <c r="Q122" s="89"/>
      <c r="R122" s="24"/>
      <c r="S122" s="24"/>
      <c r="T122" s="24"/>
      <c r="U122" s="24"/>
      <c r="V122" s="87"/>
      <c r="W122" s="12" t="s">
        <v>0</v>
      </c>
      <c r="X122" s="89"/>
      <c r="Y122" s="24"/>
      <c r="Z122" s="24"/>
      <c r="AA122" s="24"/>
    </row>
    <row r="123" spans="15:27" hidden="1" x14ac:dyDescent="0.35">
      <c r="O123" s="87" t="s">
        <v>154</v>
      </c>
      <c r="P123" s="24"/>
      <c r="Q123" s="89"/>
      <c r="R123" s="24"/>
      <c r="S123" s="24"/>
      <c r="T123" s="24"/>
      <c r="U123" s="24"/>
      <c r="V123" s="87"/>
      <c r="W123" s="12" t="s">
        <v>0</v>
      </c>
      <c r="X123" s="89"/>
      <c r="Y123" s="24"/>
      <c r="Z123" s="24"/>
      <c r="AA123" s="24"/>
    </row>
    <row r="124" spans="15:27" hidden="1" x14ac:dyDescent="0.35">
      <c r="O124" s="87" t="s">
        <v>155</v>
      </c>
      <c r="P124" s="24"/>
      <c r="Q124" s="89"/>
      <c r="R124" s="24"/>
      <c r="S124" s="24"/>
      <c r="T124" s="24"/>
      <c r="U124" s="24"/>
      <c r="V124" s="87"/>
      <c r="W124" s="12" t="s">
        <v>0</v>
      </c>
      <c r="X124" s="89"/>
      <c r="Y124" s="24"/>
      <c r="Z124" s="24"/>
      <c r="AA124" s="24"/>
    </row>
    <row r="125" spans="15:27" hidden="1" x14ac:dyDescent="0.35">
      <c r="O125" s="87" t="s">
        <v>156</v>
      </c>
      <c r="P125" s="24"/>
      <c r="Q125" s="89"/>
      <c r="R125" s="24"/>
      <c r="S125" s="24"/>
      <c r="T125" s="24"/>
      <c r="U125" s="24"/>
      <c r="V125" s="87"/>
      <c r="W125" s="12" t="s">
        <v>0</v>
      </c>
      <c r="X125" s="89"/>
      <c r="Y125" s="24"/>
      <c r="Z125" s="24"/>
      <c r="AA125" s="24"/>
    </row>
    <row r="126" spans="15:27" hidden="1" x14ac:dyDescent="0.35">
      <c r="O126" s="87" t="s">
        <v>157</v>
      </c>
      <c r="P126" s="24"/>
      <c r="Q126" s="89"/>
      <c r="R126" s="24"/>
      <c r="S126" s="24"/>
      <c r="T126" s="24"/>
      <c r="U126" s="24"/>
      <c r="V126" s="87"/>
      <c r="W126" s="12" t="s">
        <v>0</v>
      </c>
      <c r="X126" s="89"/>
      <c r="Y126" s="24"/>
      <c r="Z126" s="24"/>
      <c r="AA126" s="24"/>
    </row>
    <row r="127" spans="15:27" hidden="1" x14ac:dyDescent="0.35">
      <c r="O127" s="87" t="s">
        <v>158</v>
      </c>
      <c r="P127" s="24"/>
      <c r="Q127" s="89"/>
      <c r="R127" s="24"/>
      <c r="S127" s="24"/>
      <c r="T127" s="24"/>
      <c r="U127" s="24"/>
      <c r="V127" s="87"/>
      <c r="W127" s="12" t="s">
        <v>0</v>
      </c>
      <c r="X127" s="89"/>
      <c r="Y127" s="24"/>
      <c r="Z127" s="24"/>
      <c r="AA127" s="24"/>
    </row>
    <row r="128" spans="15:27" hidden="1" x14ac:dyDescent="0.35">
      <c r="O128" s="87" t="s">
        <v>159</v>
      </c>
      <c r="P128" s="24"/>
      <c r="Q128" s="89"/>
      <c r="R128" s="24"/>
      <c r="S128" s="24"/>
      <c r="T128" s="24"/>
      <c r="U128" s="24"/>
      <c r="V128" s="87"/>
      <c r="W128" s="12" t="s">
        <v>0</v>
      </c>
      <c r="X128" s="89"/>
      <c r="Y128" s="24"/>
      <c r="Z128" s="24"/>
      <c r="AA128" s="24"/>
    </row>
    <row r="129" spans="15:27" x14ac:dyDescent="0.35">
      <c r="O129" s="24"/>
      <c r="P129" s="24"/>
      <c r="Q129" s="89"/>
      <c r="R129" s="24"/>
      <c r="S129" s="24"/>
      <c r="T129" s="24"/>
      <c r="U129" s="24"/>
      <c r="V129" s="87"/>
      <c r="W129" s="24"/>
      <c r="X129" s="89"/>
      <c r="Y129" s="24"/>
      <c r="Z129" s="24"/>
      <c r="AA129" s="24"/>
    </row>
    <row r="130" spans="15:27" x14ac:dyDescent="0.35">
      <c r="O130" s="24"/>
      <c r="P130" s="24"/>
      <c r="Q130" s="89"/>
      <c r="R130" s="24"/>
      <c r="S130" s="24"/>
      <c r="T130" s="24"/>
      <c r="U130" s="24"/>
      <c r="V130" s="87"/>
      <c r="W130" s="24"/>
      <c r="X130" s="89"/>
      <c r="Y130" s="24"/>
      <c r="Z130" s="24"/>
      <c r="AA130" s="24"/>
    </row>
  </sheetData>
  <mergeCells count="5">
    <mergeCell ref="V8:X8"/>
    <mergeCell ref="C3:P4"/>
    <mergeCell ref="C5:P5"/>
    <mergeCell ref="Q6:AE6"/>
    <mergeCell ref="Q3:AE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6648-F023-49B2-AC08-CC288F39076F}">
  <dimension ref="A1:AK47"/>
  <sheetViews>
    <sheetView workbookViewId="0"/>
  </sheetViews>
  <sheetFormatPr defaultRowHeight="15.5" x14ac:dyDescent="0.35"/>
  <cols>
    <col min="1" max="1" width="3.6328125" style="14" customWidth="1"/>
    <col min="2" max="2" width="2.36328125" style="7" customWidth="1"/>
    <col min="3" max="3" width="25.6328125" style="14" customWidth="1"/>
    <col min="4" max="4" width="2.08984375" style="24" customWidth="1"/>
    <col min="5" max="5" width="3.81640625" style="10" customWidth="1"/>
    <col min="6" max="6" width="1.08984375" style="11" customWidth="1"/>
    <col min="7" max="7" width="3.81640625" style="10" customWidth="1"/>
    <col min="8" max="8" width="1.54296875" style="12" customWidth="1"/>
    <col min="9" max="9" width="2.36328125" style="7" customWidth="1"/>
    <col min="10" max="10" width="25.6328125" style="14" customWidth="1"/>
    <col min="11" max="11" width="2.7265625" style="14" customWidth="1"/>
    <col min="12" max="12" width="3.81640625" style="15" customWidth="1"/>
    <col min="13" max="13" width="1.26953125" style="11" customWidth="1"/>
    <col min="14" max="14" width="3.90625" style="15" customWidth="1"/>
    <col min="15" max="15" width="2.90625" style="16" hidden="1" customWidth="1"/>
    <col min="16" max="16" width="18.6328125" style="16" hidden="1" customWidth="1"/>
    <col min="17" max="17" width="5" style="16" hidden="1" customWidth="1"/>
    <col min="18" max="24" width="5" style="14" hidden="1" customWidth="1"/>
    <col min="25" max="25" width="3.7265625" style="14" hidden="1" customWidth="1"/>
    <col min="26" max="26" width="3.90625" style="14" hidden="1" customWidth="1"/>
    <col min="27" max="27" width="17.1796875" style="14" hidden="1" customWidth="1"/>
    <col min="28" max="28" width="8.453125" style="14" hidden="1" customWidth="1"/>
    <col min="29" max="35" width="5.81640625" style="14" hidden="1" customWidth="1"/>
    <col min="36" max="36" width="15.1796875" style="14" hidden="1" customWidth="1"/>
    <col min="37" max="16384" width="8.7265625" style="14"/>
  </cols>
  <sheetData>
    <row r="1" spans="1:36" ht="26" customHeight="1" x14ac:dyDescent="0.35">
      <c r="A1" s="38"/>
      <c r="B1" s="38"/>
      <c r="C1" s="38"/>
      <c r="D1" s="38"/>
      <c r="E1" s="96" t="s">
        <v>160</v>
      </c>
      <c r="F1" s="96"/>
      <c r="G1" s="96"/>
      <c r="H1" s="96"/>
      <c r="I1" s="96"/>
      <c r="J1" s="96"/>
      <c r="K1" s="96"/>
      <c r="L1" s="96"/>
      <c r="M1" s="96"/>
      <c r="N1" s="96"/>
      <c r="O1" s="96"/>
      <c r="AB1" s="17" t="s">
        <v>1</v>
      </c>
      <c r="AC1" s="18" t="s">
        <v>2</v>
      </c>
      <c r="AD1" s="18" t="s">
        <v>3</v>
      </c>
      <c r="AE1" s="18" t="s">
        <v>4</v>
      </c>
      <c r="AF1" s="19" t="s">
        <v>5</v>
      </c>
      <c r="AG1" s="20" t="s">
        <v>6</v>
      </c>
      <c r="AH1" s="18" t="s">
        <v>7</v>
      </c>
      <c r="AI1" s="19" t="s">
        <v>8</v>
      </c>
      <c r="AJ1" s="12" t="s">
        <v>9</v>
      </c>
    </row>
    <row r="2" spans="1:36" ht="21" customHeight="1" x14ac:dyDescent="0.35">
      <c r="A2" s="39" t="s">
        <v>165</v>
      </c>
      <c r="B2" s="39"/>
      <c r="C2" s="39"/>
      <c r="D2" s="39"/>
      <c r="E2" s="97" t="s">
        <v>161</v>
      </c>
      <c r="F2" s="97"/>
      <c r="G2" s="97"/>
      <c r="H2" s="97"/>
      <c r="I2" s="97"/>
      <c r="J2" s="97"/>
      <c r="K2" s="97"/>
      <c r="L2" s="97"/>
      <c r="M2" s="97"/>
      <c r="N2" s="97"/>
      <c r="O2" s="97"/>
      <c r="AB2" s="21"/>
      <c r="AC2" s="12"/>
      <c r="AD2" s="12"/>
      <c r="AE2" s="12"/>
      <c r="AF2" s="22"/>
      <c r="AG2" s="23"/>
      <c r="AH2" s="12"/>
      <c r="AI2" s="22"/>
      <c r="AJ2" s="12"/>
    </row>
    <row r="3" spans="1:36" ht="21" customHeight="1" x14ac:dyDescent="0.35">
      <c r="A3" s="39"/>
      <c r="B3" s="39"/>
      <c r="C3" s="39"/>
      <c r="D3" s="39"/>
      <c r="E3" s="98" t="s">
        <v>162</v>
      </c>
      <c r="F3" s="98"/>
      <c r="G3" s="98"/>
      <c r="H3" s="98"/>
      <c r="I3" s="98"/>
      <c r="J3" s="98"/>
      <c r="K3" s="98"/>
      <c r="L3" s="98"/>
      <c r="M3" s="98"/>
      <c r="N3" s="98"/>
      <c r="O3" s="98"/>
      <c r="AB3" s="21"/>
      <c r="AC3" s="12"/>
      <c r="AD3" s="12"/>
      <c r="AE3" s="12"/>
      <c r="AF3" s="22"/>
      <c r="AG3" s="23"/>
      <c r="AH3" s="12"/>
      <c r="AI3" s="22"/>
      <c r="AJ3" s="12"/>
    </row>
    <row r="4" spans="1:36" ht="15.5" customHeight="1" x14ac:dyDescent="0.35">
      <c r="A4" s="90" t="s">
        <v>170</v>
      </c>
      <c r="B4" s="90"/>
      <c r="C4" s="90"/>
      <c r="D4" s="92" t="s">
        <v>171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AB4" s="21"/>
      <c r="AC4" s="12"/>
      <c r="AD4" s="12"/>
      <c r="AE4" s="12"/>
      <c r="AF4" s="22"/>
      <c r="AG4" s="23"/>
      <c r="AH4" s="12"/>
      <c r="AI4" s="22"/>
      <c r="AJ4" s="12"/>
    </row>
    <row r="5" spans="1:36" ht="15.5" customHeight="1" x14ac:dyDescent="0.35">
      <c r="A5" s="90" t="s">
        <v>163</v>
      </c>
      <c r="B5" s="90"/>
      <c r="C5" s="90"/>
      <c r="D5" s="91">
        <v>43512</v>
      </c>
      <c r="E5" s="92"/>
      <c r="F5" s="92"/>
      <c r="G5" s="92"/>
      <c r="H5" s="92"/>
      <c r="I5" s="92"/>
      <c r="J5" s="40" t="s">
        <v>164</v>
      </c>
      <c r="K5" s="93">
        <v>1</v>
      </c>
      <c r="L5" s="93"/>
      <c r="M5" s="93"/>
      <c r="N5" s="93"/>
      <c r="O5" s="93"/>
      <c r="AB5" s="21"/>
      <c r="AC5" s="12"/>
      <c r="AD5" s="12"/>
      <c r="AE5" s="12"/>
      <c r="AF5" s="22"/>
      <c r="AG5" s="23"/>
      <c r="AH5" s="12"/>
      <c r="AI5" s="22"/>
      <c r="AJ5" s="12"/>
    </row>
    <row r="6" spans="1:36" ht="8.5" customHeight="1" thickBot="1" x14ac:dyDescent="0.4">
      <c r="C6" s="8"/>
      <c r="D6" s="9"/>
      <c r="I6" s="13"/>
      <c r="AB6" s="21"/>
      <c r="AC6" s="12"/>
      <c r="AD6" s="12"/>
      <c r="AE6" s="12"/>
      <c r="AF6" s="22"/>
      <c r="AG6" s="23"/>
      <c r="AH6" s="12"/>
      <c r="AI6" s="22"/>
      <c r="AJ6" s="12"/>
    </row>
    <row r="7" spans="1:36" s="41" customFormat="1" ht="23" customHeight="1" thickBot="1" x14ac:dyDescent="0.4">
      <c r="B7" s="94" t="s">
        <v>167</v>
      </c>
      <c r="C7" s="95" t="s">
        <v>25</v>
      </c>
      <c r="D7" s="42"/>
      <c r="E7" s="43"/>
      <c r="F7" s="44"/>
      <c r="G7" s="43"/>
      <c r="H7" s="45"/>
      <c r="I7" s="94" t="s">
        <v>168</v>
      </c>
      <c r="J7" s="95" t="s">
        <v>10</v>
      </c>
      <c r="L7" s="44"/>
      <c r="M7" s="44"/>
      <c r="N7" s="44"/>
      <c r="O7" s="46"/>
      <c r="P7" s="47"/>
      <c r="Q7" s="48" t="s">
        <v>1</v>
      </c>
      <c r="R7" s="49" t="s">
        <v>2</v>
      </c>
      <c r="S7" s="49" t="s">
        <v>3</v>
      </c>
      <c r="T7" s="49" t="s">
        <v>4</v>
      </c>
      <c r="U7" s="50" t="s">
        <v>5</v>
      </c>
      <c r="V7" s="51" t="s">
        <v>6</v>
      </c>
      <c r="W7" s="49" t="s">
        <v>7</v>
      </c>
      <c r="X7" s="50" t="s">
        <v>8</v>
      </c>
      <c r="AA7" s="52" t="str">
        <f t="shared" ref="AA7:AA13" si="0">C8</f>
        <v>KAŇA Simon</v>
      </c>
      <c r="AB7" s="53">
        <f>SUM(AC7:AE7)</f>
        <v>5</v>
      </c>
      <c r="AC7" s="46">
        <f t="array" ref="AC7">SUM((home=AA7)*(homescore&gt;visitorscore),(visitor=AA7)*(visitorscore&gt;homescore))</f>
        <v>2</v>
      </c>
      <c r="AD7" s="46">
        <f t="array" ref="AD7">SUM((home=AA7)*(homescore=visitorscore)*ISNUMBER(visitorscore),(visitor=AA7)*(visitorscore=homescore)*ISNUMBER(homescore))</f>
        <v>1</v>
      </c>
      <c r="AE7" s="46">
        <f t="array" ref="AE7">SUM((home=AA7)*(homescore&lt;visitorscore),(visitor=AA7)*(visitorscore&lt;homescore))</f>
        <v>2</v>
      </c>
      <c r="AF7" s="54">
        <f t="shared" ref="AF7:AF22" si="1">SUMIF(home,AA7,homescore)+SUMIF(visitor,AA7,visitorscore)</f>
        <v>8</v>
      </c>
      <c r="AG7" s="55">
        <f t="shared" ref="AG7:AG22" si="2">SUMIF(home,AA7,visitorscore)+SUMIF(visitor,AA7,homescore)</f>
        <v>8</v>
      </c>
      <c r="AH7" s="45">
        <f>AF7-AG7</f>
        <v>0</v>
      </c>
      <c r="AI7" s="54">
        <f>(AC7*2)+AD7</f>
        <v>5</v>
      </c>
      <c r="AJ7" s="41">
        <f>AF7+AH7*10000+AI7*1000000000</f>
        <v>5000000008</v>
      </c>
    </row>
    <row r="8" spans="1:36" x14ac:dyDescent="0.35">
      <c r="B8" s="56">
        <v>1</v>
      </c>
      <c r="C8" s="57" t="s">
        <v>26</v>
      </c>
      <c r="I8" s="56">
        <v>1</v>
      </c>
      <c r="J8" s="57" t="s">
        <v>12</v>
      </c>
      <c r="P8" s="26" t="str">
        <f t="array" ref="P8">INDEX(AA7:AA22,MATCH(LARGE($AJ$7:$AJ$22-ROW($AJ$7:$AJ$22)/COUNT($AJ$7:$AJ$22),ROW(P8)-ROW(P$8)+1),$AJ$7:$AJ$22-ROW($AJ$7:$AJ$22)/COUNT($AJ$7:$AJ$22),0))</f>
        <v>LOUČKA Matouš</v>
      </c>
      <c r="Q8" s="23">
        <f t="shared" ref="Q8:Q23" si="3">VLOOKUP($P8,$AA$7:$AI$22,2,0)</f>
        <v>5</v>
      </c>
      <c r="R8" s="16">
        <f t="shared" ref="R8:R23" si="4">VLOOKUP($P8,$AA$7:$AI$22,3,0)</f>
        <v>4</v>
      </c>
      <c r="S8" s="16">
        <f t="shared" ref="S8:S23" si="5">VLOOKUP($P8,$AA$7:$AI$22,4,0)</f>
        <v>1</v>
      </c>
      <c r="T8" s="16">
        <f t="shared" ref="T8:T23" si="6">VLOOKUP($P8,$AA$7:$AI$22,5,0)</f>
        <v>0</v>
      </c>
      <c r="U8" s="22">
        <f t="shared" ref="U8:U23" si="7">VLOOKUP($P8,$AA$7:$AI$22,6,0)</f>
        <v>16</v>
      </c>
      <c r="V8" s="23">
        <f t="shared" ref="V8:V23" si="8">VLOOKUP($P8,$AA$7:$AI$22,7,0)</f>
        <v>7</v>
      </c>
      <c r="W8" s="16">
        <f t="shared" ref="W8:W23" si="9">VLOOKUP($P8,$AA$7:$AI$22,8,0)</f>
        <v>9</v>
      </c>
      <c r="X8" s="22">
        <f t="shared" ref="X8:X23" si="10">VLOOKUP($P8,$AA$7:$AI$22,9,0)</f>
        <v>9</v>
      </c>
      <c r="AA8" s="27" t="str">
        <f t="shared" si="0"/>
        <v>KRMÍČEK Matouš</v>
      </c>
      <c r="AB8" s="21">
        <f t="shared" ref="AB8:AB22" si="11">SUM(AC8:AE8)</f>
        <v>4</v>
      </c>
      <c r="AC8" s="16">
        <f t="array" ref="AC8">SUM((home=AA8)*(homescore&gt;visitorscore),(visitor=AA8)*(visitorscore&gt;homescore))</f>
        <v>1</v>
      </c>
      <c r="AD8" s="16">
        <f t="array" ref="AD8">SUM((home=AA8)*(homescore=visitorscore)*ISNUMBER(visitorscore),(visitor=AA8)*(visitorscore=homescore)*ISNUMBER(homescore))</f>
        <v>1</v>
      </c>
      <c r="AE8" s="16">
        <f t="array" ref="AE8">SUM((home=AA8)*(homescore&lt;visitorscore),(visitor=AA8)*(visitorscore&lt;homescore))</f>
        <v>2</v>
      </c>
      <c r="AF8" s="22">
        <f t="shared" si="1"/>
        <v>10</v>
      </c>
      <c r="AG8" s="23">
        <f t="shared" si="2"/>
        <v>12</v>
      </c>
      <c r="AH8" s="12">
        <f t="shared" ref="AH8:AH22" si="12">AF8-AG8</f>
        <v>-2</v>
      </c>
      <c r="AI8" s="54">
        <f t="shared" ref="AI8:AI22" si="13">(AC8*2)+AD8</f>
        <v>3</v>
      </c>
      <c r="AJ8" s="14">
        <f t="shared" ref="AJ8:AJ22" si="14">AF8+AH8*10000+AI8*1000000000</f>
        <v>2999980010</v>
      </c>
    </row>
    <row r="9" spans="1:36" x14ac:dyDescent="0.35">
      <c r="B9" s="58">
        <v>2</v>
      </c>
      <c r="C9" s="59" t="s">
        <v>36</v>
      </c>
      <c r="I9" s="58">
        <v>2</v>
      </c>
      <c r="J9" s="59" t="s">
        <v>13</v>
      </c>
      <c r="P9" s="26" t="str">
        <f t="array" ref="P9">INDEX(AA7:AA22,MATCH(LARGE($AJ$7:$AJ$22-ROW($AJ$7:$AJ$22)/COUNT($AJ$7:$AJ$22),ROW(P9)-ROW(P$8)+1),$AJ$7:$AJ$22-ROW($AJ$7:$AJ$22)/COUNT($AJ$7:$AJ$22),0))</f>
        <v>VANČURA Tomáš</v>
      </c>
      <c r="Q9" s="23">
        <f t="shared" si="3"/>
        <v>5</v>
      </c>
      <c r="R9" s="16">
        <f t="shared" si="4"/>
        <v>4</v>
      </c>
      <c r="S9" s="16">
        <f t="shared" si="5"/>
        <v>0</v>
      </c>
      <c r="T9" s="16">
        <f t="shared" si="6"/>
        <v>1</v>
      </c>
      <c r="U9" s="22">
        <f t="shared" si="7"/>
        <v>11</v>
      </c>
      <c r="V9" s="23">
        <f t="shared" si="8"/>
        <v>6</v>
      </c>
      <c r="W9" s="16">
        <f t="shared" si="9"/>
        <v>5</v>
      </c>
      <c r="X9" s="22">
        <f t="shared" si="10"/>
        <v>8</v>
      </c>
      <c r="AA9" s="27" t="str">
        <f t="shared" si="0"/>
        <v>FEDIČ Lukáš</v>
      </c>
      <c r="AB9" s="21">
        <f t="shared" si="11"/>
        <v>4</v>
      </c>
      <c r="AC9" s="16">
        <f t="array" ref="AC9">SUM((home=AA9)*(homescore&gt;visitorscore),(visitor=AA9)*(visitorscore&gt;homescore))</f>
        <v>1</v>
      </c>
      <c r="AD9" s="16">
        <f t="array" ref="AD9">SUM((home=AA9)*(homescore=visitorscore)*ISNUMBER(visitorscore),(visitor=AA9)*(visitorscore=homescore)*ISNUMBER(homescore))</f>
        <v>1</v>
      </c>
      <c r="AE9" s="16">
        <f t="array" ref="AE9">SUM((home=AA9)*(homescore&lt;visitorscore),(visitor=AA9)*(visitorscore&lt;homescore))</f>
        <v>2</v>
      </c>
      <c r="AF9" s="22">
        <f t="shared" si="1"/>
        <v>7</v>
      </c>
      <c r="AG9" s="23">
        <f t="shared" si="2"/>
        <v>7</v>
      </c>
      <c r="AH9" s="12">
        <f t="shared" si="12"/>
        <v>0</v>
      </c>
      <c r="AI9" s="54">
        <f t="shared" si="13"/>
        <v>3</v>
      </c>
      <c r="AJ9" s="14">
        <f t="shared" si="14"/>
        <v>3000000007</v>
      </c>
    </row>
    <row r="10" spans="1:36" x14ac:dyDescent="0.35">
      <c r="B10" s="58">
        <v>3</v>
      </c>
      <c r="C10" s="59" t="s">
        <v>37</v>
      </c>
      <c r="I10" s="58">
        <v>3</v>
      </c>
      <c r="J10" s="59" t="s">
        <v>14</v>
      </c>
      <c r="P10" s="26" t="str">
        <f t="array" ref="P10">INDEX(AA7:AA22,MATCH(LARGE($AJ$7:$AJ$22-ROW($AJ$7:$AJ$22)/COUNT($AJ$7:$AJ$22),ROW(P10)-ROW(P$8)+1),$AJ$7:$AJ$22-ROW($AJ$7:$AJ$22)/COUNT($AJ$7:$AJ$22),0))</f>
        <v>FOLTÝN Jaromír jun</v>
      </c>
      <c r="Q10" s="23">
        <f t="shared" si="3"/>
        <v>5</v>
      </c>
      <c r="R10" s="16">
        <f t="shared" si="4"/>
        <v>3</v>
      </c>
      <c r="S10" s="16">
        <f t="shared" si="5"/>
        <v>1</v>
      </c>
      <c r="T10" s="16">
        <f t="shared" si="6"/>
        <v>1</v>
      </c>
      <c r="U10" s="22">
        <f t="shared" si="7"/>
        <v>15</v>
      </c>
      <c r="V10" s="23">
        <f t="shared" si="8"/>
        <v>10</v>
      </c>
      <c r="W10" s="16">
        <f t="shared" si="9"/>
        <v>5</v>
      </c>
      <c r="X10" s="22">
        <f t="shared" si="10"/>
        <v>7</v>
      </c>
      <c r="AA10" s="27" t="str">
        <f t="shared" si="0"/>
        <v>LOUČKA Matouš</v>
      </c>
      <c r="AB10" s="21">
        <f t="shared" si="11"/>
        <v>5</v>
      </c>
      <c r="AC10" s="16">
        <f t="array" ref="AC10">SUM((home=AA10)*(homescore&gt;visitorscore),(visitor=AA10)*(visitorscore&gt;homescore))</f>
        <v>4</v>
      </c>
      <c r="AD10" s="16">
        <f t="array" ref="AD10">SUM((home=AA10)*(homescore=visitorscore)*ISNUMBER(visitorscore),(visitor=AA10)*(visitorscore=homescore)*ISNUMBER(homescore))</f>
        <v>1</v>
      </c>
      <c r="AE10" s="16">
        <f t="array" ref="AE10">SUM((home=AA10)*(homescore&lt;visitorscore),(visitor=AA10)*(visitorscore&lt;homescore))</f>
        <v>0</v>
      </c>
      <c r="AF10" s="22">
        <f t="shared" si="1"/>
        <v>16</v>
      </c>
      <c r="AG10" s="23">
        <f t="shared" si="2"/>
        <v>7</v>
      </c>
      <c r="AH10" s="12">
        <f t="shared" si="12"/>
        <v>9</v>
      </c>
      <c r="AI10" s="54">
        <f t="shared" si="13"/>
        <v>9</v>
      </c>
      <c r="AJ10" s="14">
        <f t="shared" si="14"/>
        <v>9000090016</v>
      </c>
    </row>
    <row r="11" spans="1:36" x14ac:dyDescent="0.35">
      <c r="B11" s="58">
        <v>4</v>
      </c>
      <c r="C11" s="59" t="s">
        <v>27</v>
      </c>
      <c r="I11" s="58">
        <v>4</v>
      </c>
      <c r="J11" s="59" t="s">
        <v>15</v>
      </c>
      <c r="P11" s="26" t="str">
        <f t="array" ref="P11">INDEX(AA7:AA22,MATCH(LARGE($AJ$7:$AJ$22-ROW($AJ$7:$AJ$22)/COUNT($AJ$7:$AJ$22),ROW(P11)-ROW(P$8)+1),$AJ$7:$AJ$22-ROW($AJ$7:$AJ$22)/COUNT($AJ$7:$AJ$22),0))</f>
        <v>SYRŮČEK Adam</v>
      </c>
      <c r="Q11" s="23">
        <f t="shared" si="3"/>
        <v>5</v>
      </c>
      <c r="R11" s="16">
        <f t="shared" si="4"/>
        <v>3</v>
      </c>
      <c r="S11" s="16">
        <f t="shared" si="5"/>
        <v>0</v>
      </c>
      <c r="T11" s="16">
        <f t="shared" si="6"/>
        <v>2</v>
      </c>
      <c r="U11" s="22">
        <f t="shared" si="7"/>
        <v>11</v>
      </c>
      <c r="V11" s="23">
        <f t="shared" si="8"/>
        <v>11</v>
      </c>
      <c r="W11" s="16">
        <f t="shared" si="9"/>
        <v>0</v>
      </c>
      <c r="X11" s="22">
        <f t="shared" si="10"/>
        <v>6</v>
      </c>
      <c r="AA11" s="28" t="str">
        <f t="shared" si="0"/>
        <v>TIRPÁK Patrik</v>
      </c>
      <c r="AB11" s="21">
        <f t="shared" si="11"/>
        <v>2</v>
      </c>
      <c r="AC11" s="16">
        <f t="array" ref="AC11">SUM((home=AA11)*(homescore&gt;visitorscore),(visitor=AA11)*(visitorscore&gt;homescore))</f>
        <v>0</v>
      </c>
      <c r="AD11" s="16">
        <f t="array" ref="AD11">SUM((home=AA11)*(homescore=visitorscore)*ISNUMBER(visitorscore),(visitor=AA11)*(visitorscore=homescore)*ISNUMBER(homescore))</f>
        <v>1</v>
      </c>
      <c r="AE11" s="16">
        <f t="array" ref="AE11">SUM((home=AA11)*(homescore&lt;visitorscore),(visitor=AA11)*(visitorscore&lt;homescore))</f>
        <v>1</v>
      </c>
      <c r="AF11" s="22">
        <f t="shared" si="1"/>
        <v>2</v>
      </c>
      <c r="AG11" s="23">
        <f t="shared" si="2"/>
        <v>5</v>
      </c>
      <c r="AH11" s="12">
        <f t="shared" si="12"/>
        <v>-3</v>
      </c>
      <c r="AI11" s="54">
        <f t="shared" si="13"/>
        <v>1</v>
      </c>
      <c r="AJ11" s="14">
        <f t="shared" si="14"/>
        <v>999970002</v>
      </c>
    </row>
    <row r="12" spans="1:36" x14ac:dyDescent="0.35">
      <c r="B12" s="58">
        <v>5</v>
      </c>
      <c r="C12" s="59" t="s">
        <v>38</v>
      </c>
      <c r="I12" s="58">
        <v>5</v>
      </c>
      <c r="J12" s="59" t="s">
        <v>16</v>
      </c>
      <c r="P12" s="26" t="str">
        <f t="array" ref="P12">INDEX(AA7:AA22,MATCH(LARGE($AJ$7:$AJ$22-ROW($AJ$7:$AJ$22)/COUNT($AJ$7:$AJ$22),ROW(P12)-ROW(P$8)+1),$AJ$7:$AJ$22-ROW($AJ$7:$AJ$22)/COUNT($AJ$7:$AJ$22),0))</f>
        <v>KAŇA Simon</v>
      </c>
      <c r="Q12" s="23">
        <f t="shared" si="3"/>
        <v>5</v>
      </c>
      <c r="R12" s="16">
        <f t="shared" si="4"/>
        <v>2</v>
      </c>
      <c r="S12" s="16">
        <f t="shared" si="5"/>
        <v>1</v>
      </c>
      <c r="T12" s="16">
        <f t="shared" si="6"/>
        <v>2</v>
      </c>
      <c r="U12" s="22">
        <f t="shared" si="7"/>
        <v>8</v>
      </c>
      <c r="V12" s="23">
        <f t="shared" si="8"/>
        <v>8</v>
      </c>
      <c r="W12" s="16">
        <f t="shared" si="9"/>
        <v>0</v>
      </c>
      <c r="X12" s="22">
        <f t="shared" si="10"/>
        <v>5</v>
      </c>
      <c r="AA12" s="28" t="str">
        <f t="shared" si="0"/>
        <v>ŠUSTÁČEK Ladislav</v>
      </c>
      <c r="AB12" s="21">
        <f t="shared" si="11"/>
        <v>4</v>
      </c>
      <c r="AC12" s="16">
        <f t="array" ref="AC12">SUM((home=AA12)*(homescore&gt;visitorscore),(visitor=AA12)*(visitorscore&gt;homescore))</f>
        <v>2</v>
      </c>
      <c r="AD12" s="16">
        <f t="array" ref="AD12">SUM((home=AA12)*(homescore=visitorscore)*ISNUMBER(visitorscore),(visitor=AA12)*(visitorscore=homescore)*ISNUMBER(homescore))</f>
        <v>0</v>
      </c>
      <c r="AE12" s="16">
        <f t="array" ref="AE12">SUM((home=AA12)*(homescore&lt;visitorscore),(visitor=AA12)*(visitorscore&lt;homescore))</f>
        <v>2</v>
      </c>
      <c r="AF12" s="22">
        <f t="shared" si="1"/>
        <v>11</v>
      </c>
      <c r="AG12" s="23">
        <f t="shared" si="2"/>
        <v>8</v>
      </c>
      <c r="AH12" s="12">
        <f t="shared" si="12"/>
        <v>3</v>
      </c>
      <c r="AI12" s="54">
        <f t="shared" si="13"/>
        <v>4</v>
      </c>
      <c r="AJ12" s="14">
        <f t="shared" si="14"/>
        <v>4000030011</v>
      </c>
    </row>
    <row r="13" spans="1:36" x14ac:dyDescent="0.35">
      <c r="B13" s="58">
        <v>6</v>
      </c>
      <c r="C13" s="59" t="s">
        <v>39</v>
      </c>
      <c r="I13" s="58">
        <v>6</v>
      </c>
      <c r="J13" s="59" t="s">
        <v>17</v>
      </c>
      <c r="P13" s="26" t="str">
        <f t="array" ref="P13">INDEX(AA7:AA22,MATCH(LARGE($AJ$7:$AJ$22-ROW($AJ$7:$AJ$22)/COUNT($AJ$7:$AJ$22),ROW(P13)-ROW(P$8)+1),$AJ$7:$AJ$22-ROW($AJ$7:$AJ$22)/COUNT($AJ$7:$AJ$22),0))</f>
        <v>ŠUSTÁČEK Ladislav</v>
      </c>
      <c r="Q13" s="23">
        <f t="shared" si="3"/>
        <v>4</v>
      </c>
      <c r="R13" s="16">
        <f t="shared" si="4"/>
        <v>2</v>
      </c>
      <c r="S13" s="16">
        <f t="shared" si="5"/>
        <v>0</v>
      </c>
      <c r="T13" s="16">
        <f t="shared" si="6"/>
        <v>2</v>
      </c>
      <c r="U13" s="22">
        <f t="shared" si="7"/>
        <v>11</v>
      </c>
      <c r="V13" s="23">
        <f t="shared" si="8"/>
        <v>8</v>
      </c>
      <c r="W13" s="16">
        <f t="shared" si="9"/>
        <v>3</v>
      </c>
      <c r="X13" s="22">
        <f t="shared" si="10"/>
        <v>4</v>
      </c>
      <c r="AA13" s="28" t="str">
        <f t="shared" si="0"/>
        <v>SKOKAN Jaromír</v>
      </c>
      <c r="AB13" s="21">
        <f t="shared" si="11"/>
        <v>1</v>
      </c>
      <c r="AC13" s="16">
        <f t="array" ref="AC13">SUM((home=AA13)*(homescore&gt;visitorscore),(visitor=AA13)*(visitorscore&gt;homescore))</f>
        <v>0</v>
      </c>
      <c r="AD13" s="16">
        <f t="array" ref="AD13">SUM((home=AA13)*(homescore=visitorscore)*ISNUMBER(visitorscore),(visitor=AA13)*(visitorscore=homescore)*ISNUMBER(homescore))</f>
        <v>0</v>
      </c>
      <c r="AE13" s="16">
        <f t="array" ref="AE13">SUM((home=AA13)*(homescore&lt;visitorscore),(visitor=AA13)*(visitorscore&lt;homescore))</f>
        <v>1</v>
      </c>
      <c r="AF13" s="22">
        <f t="shared" si="1"/>
        <v>0</v>
      </c>
      <c r="AG13" s="23">
        <f t="shared" si="2"/>
        <v>3</v>
      </c>
      <c r="AH13" s="12">
        <f t="shared" si="12"/>
        <v>-3</v>
      </c>
      <c r="AI13" s="54">
        <f t="shared" si="13"/>
        <v>0</v>
      </c>
      <c r="AJ13" s="14">
        <f t="shared" si="14"/>
        <v>-30000</v>
      </c>
    </row>
    <row r="14" spans="1:36" x14ac:dyDescent="0.35">
      <c r="B14" s="58">
        <v>7</v>
      </c>
      <c r="C14" s="59" t="s">
        <v>28</v>
      </c>
      <c r="I14" s="58">
        <v>7</v>
      </c>
      <c r="J14" s="59"/>
      <c r="P14" s="26" t="str">
        <f t="array" ref="P14">INDEX(AA7:AA22,MATCH(LARGE($AJ$7:$AJ$22-ROW($AJ$7:$AJ$22)/COUNT($AJ$7:$AJ$22),ROW(P14)-ROW(P$8)+1),$AJ$7:$AJ$22-ROW($AJ$7:$AJ$22)/COUNT($AJ$7:$AJ$22),0))</f>
        <v>FEDIČ Lukáš</v>
      </c>
      <c r="Q14" s="23">
        <f t="shared" si="3"/>
        <v>4</v>
      </c>
      <c r="R14" s="16">
        <f t="shared" si="4"/>
        <v>1</v>
      </c>
      <c r="S14" s="16">
        <f t="shared" si="5"/>
        <v>1</v>
      </c>
      <c r="T14" s="16">
        <f t="shared" si="6"/>
        <v>2</v>
      </c>
      <c r="U14" s="22">
        <f t="shared" si="7"/>
        <v>7</v>
      </c>
      <c r="V14" s="23">
        <f t="shared" si="8"/>
        <v>7</v>
      </c>
      <c r="W14" s="16">
        <f t="shared" si="9"/>
        <v>0</v>
      </c>
      <c r="X14" s="22">
        <f t="shared" si="10"/>
        <v>3</v>
      </c>
      <c r="AA14" s="28" t="str">
        <f>J8</f>
        <v>FOLTÝN Jaromír jun</v>
      </c>
      <c r="AB14" s="21">
        <f t="shared" si="11"/>
        <v>5</v>
      </c>
      <c r="AC14" s="16">
        <f t="array" ref="AC14">SUM((home=AA14)*(homescore&gt;visitorscore),(visitor=AA14)*(visitorscore&gt;homescore))</f>
        <v>3</v>
      </c>
      <c r="AD14" s="16">
        <f t="array" ref="AD14">SUM((home=AA14)*(homescore=visitorscore)*ISNUMBER(visitorscore),(visitor=AA14)*(visitorscore=homescore)*ISNUMBER(homescore))</f>
        <v>1</v>
      </c>
      <c r="AE14" s="16">
        <f t="array" ref="AE14">SUM((home=AA14)*(homescore&lt;visitorscore),(visitor=AA14)*(visitorscore&lt;homescore))</f>
        <v>1</v>
      </c>
      <c r="AF14" s="22">
        <f t="shared" si="1"/>
        <v>15</v>
      </c>
      <c r="AG14" s="23">
        <f t="shared" si="2"/>
        <v>10</v>
      </c>
      <c r="AH14" s="12">
        <f t="shared" si="12"/>
        <v>5</v>
      </c>
      <c r="AI14" s="54">
        <f t="shared" si="13"/>
        <v>7</v>
      </c>
      <c r="AJ14" s="14">
        <f t="shared" si="14"/>
        <v>7000050015</v>
      </c>
    </row>
    <row r="15" spans="1:36" ht="16" thickBot="1" x14ac:dyDescent="0.4">
      <c r="B15" s="60">
        <v>8</v>
      </c>
      <c r="C15" s="61"/>
      <c r="I15" s="60">
        <v>8</v>
      </c>
      <c r="J15" s="61"/>
      <c r="P15" s="26" t="str">
        <f t="array" ref="P15">INDEX(AA7:AA22,MATCH(LARGE($AJ$7:$AJ$22-ROW($AJ$7:$AJ$22)/COUNT($AJ$7:$AJ$22),ROW(P15)-ROW(P$8)+1),$AJ$7:$AJ$22-ROW($AJ$7:$AJ$22)/COUNT($AJ$7:$AJ$22),0))</f>
        <v>KRMÍČEK Matouš</v>
      </c>
      <c r="Q15" s="23">
        <f t="shared" si="3"/>
        <v>4</v>
      </c>
      <c r="R15" s="16">
        <f t="shared" si="4"/>
        <v>1</v>
      </c>
      <c r="S15" s="16">
        <f t="shared" si="5"/>
        <v>1</v>
      </c>
      <c r="T15" s="16">
        <f t="shared" si="6"/>
        <v>2</v>
      </c>
      <c r="U15" s="22">
        <f t="shared" si="7"/>
        <v>10</v>
      </c>
      <c r="V15" s="23">
        <f t="shared" si="8"/>
        <v>12</v>
      </c>
      <c r="W15" s="16">
        <f t="shared" si="9"/>
        <v>-2</v>
      </c>
      <c r="X15" s="22">
        <f t="shared" si="10"/>
        <v>3</v>
      </c>
      <c r="AA15" s="28">
        <f>C15</f>
        <v>0</v>
      </c>
      <c r="AB15" s="21">
        <f t="shared" si="11"/>
        <v>0</v>
      </c>
      <c r="AC15" s="16">
        <f t="array" ref="AC15">SUM((home=AA15)*(homescore&gt;visitorscore),(visitor=AA15)*(visitorscore&gt;homescore))</f>
        <v>0</v>
      </c>
      <c r="AD15" s="16">
        <f t="array" ref="AD15">SUM((home=AA15)*(homescore=visitorscore)*ISNUMBER(visitorscore),(visitor=AA15)*(visitorscore=homescore)*ISNUMBER(homescore))</f>
        <v>0</v>
      </c>
      <c r="AE15" s="16">
        <f t="array" ref="AE15">SUM((home=AA15)*(homescore&lt;visitorscore),(visitor=AA15)*(visitorscore&lt;homescore))</f>
        <v>0</v>
      </c>
      <c r="AF15" s="22">
        <f t="shared" si="1"/>
        <v>0</v>
      </c>
      <c r="AG15" s="23">
        <f t="shared" si="2"/>
        <v>0</v>
      </c>
      <c r="AH15" s="12">
        <f t="shared" si="12"/>
        <v>0</v>
      </c>
      <c r="AI15" s="54">
        <f t="shared" si="13"/>
        <v>0</v>
      </c>
      <c r="AJ15" s="14">
        <f t="shared" si="14"/>
        <v>0</v>
      </c>
    </row>
    <row r="16" spans="1:36" ht="16" thickBot="1" x14ac:dyDescent="0.4">
      <c r="P16" s="26" t="str">
        <f t="array" ref="P16">INDEX(AA7:AA22,MATCH(LARGE($AJ$7:$AJ$22-ROW($AJ$7:$AJ$22)/COUNT($AJ$7:$AJ$22),ROW(P16)-ROW(P$8)+1),$AJ$7:$AJ$22-ROW($AJ$7:$AJ$22)/COUNT($AJ$7:$AJ$22),0))</f>
        <v>FOLTÝN Jaromír sen</v>
      </c>
      <c r="Q16" s="23">
        <f t="shared" si="3"/>
        <v>4</v>
      </c>
      <c r="R16" s="16">
        <f t="shared" si="4"/>
        <v>0</v>
      </c>
      <c r="S16" s="16">
        <f t="shared" si="5"/>
        <v>2</v>
      </c>
      <c r="T16" s="16">
        <f t="shared" si="6"/>
        <v>2</v>
      </c>
      <c r="U16" s="22">
        <f t="shared" si="7"/>
        <v>2</v>
      </c>
      <c r="V16" s="23">
        <f t="shared" si="8"/>
        <v>5</v>
      </c>
      <c r="W16" s="16">
        <f t="shared" si="9"/>
        <v>-3</v>
      </c>
      <c r="X16" s="22">
        <f t="shared" si="10"/>
        <v>2</v>
      </c>
      <c r="AA16" s="28" t="str">
        <f t="shared" ref="AA16:AA22" si="15">J9</f>
        <v>SYRŮČEK Adam</v>
      </c>
      <c r="AB16" s="21">
        <f t="shared" si="11"/>
        <v>5</v>
      </c>
      <c r="AC16" s="16">
        <f t="array" ref="AC16">SUM((home=AA16)*(homescore&gt;visitorscore),(visitor=AA16)*(visitorscore&gt;homescore))</f>
        <v>3</v>
      </c>
      <c r="AD16" s="16">
        <f t="array" ref="AD16">SUM((home=AA16)*(homescore=visitorscore)*ISNUMBER(visitorscore),(visitor=AA16)*(visitorscore=homescore)*ISNUMBER(homescore))</f>
        <v>0</v>
      </c>
      <c r="AE16" s="16">
        <f t="array" ref="AE16">SUM((home=AA16)*(homescore&lt;visitorscore),(visitor=AA16)*(visitorscore&lt;homescore))</f>
        <v>2</v>
      </c>
      <c r="AF16" s="22">
        <f t="shared" si="1"/>
        <v>11</v>
      </c>
      <c r="AG16" s="23">
        <f t="shared" si="2"/>
        <v>11</v>
      </c>
      <c r="AH16" s="12">
        <f t="shared" si="12"/>
        <v>0</v>
      </c>
      <c r="AI16" s="54">
        <f t="shared" si="13"/>
        <v>6</v>
      </c>
      <c r="AJ16" s="14">
        <f t="shared" si="14"/>
        <v>6000000011</v>
      </c>
    </row>
    <row r="17" spans="2:37" x14ac:dyDescent="0.35">
      <c r="B17" s="62">
        <v>1</v>
      </c>
      <c r="C17" s="63" t="str">
        <f>VLOOKUP(B17,B8:C15,2)</f>
        <v>KAŇA Simon</v>
      </c>
      <c r="D17" s="29"/>
      <c r="E17" s="64">
        <v>3</v>
      </c>
      <c r="F17" s="65" t="s">
        <v>0</v>
      </c>
      <c r="G17" s="66">
        <v>2</v>
      </c>
      <c r="I17" s="62">
        <v>5</v>
      </c>
      <c r="J17" s="67" t="str">
        <f>VLOOKUP(I17,I8:J15,2)</f>
        <v>VANČUROVÁ Milada</v>
      </c>
      <c r="K17" s="12"/>
      <c r="L17" s="68">
        <f>IF(E17&gt;G17,1,0)</f>
        <v>1</v>
      </c>
      <c r="M17" s="65" t="s">
        <v>0</v>
      </c>
      <c r="N17" s="69">
        <f>IF(E17&lt;G17,1,0)</f>
        <v>0</v>
      </c>
      <c r="P17" s="26" t="str">
        <f t="array" ref="P17">INDEX(AA7:AA22,MATCH(LARGE($AJ$7:$AJ$22-ROW($AJ$7:$AJ$22)/COUNT($AJ$7:$AJ$22),ROW(P17)-ROW(P$8)+1),$AJ$7:$AJ$22-ROW($AJ$7:$AJ$22)/COUNT($AJ$7:$AJ$22),0))</f>
        <v>VANČUROVÁ Milada</v>
      </c>
      <c r="Q17" s="23">
        <f t="shared" si="3"/>
        <v>5</v>
      </c>
      <c r="R17" s="16">
        <f t="shared" si="4"/>
        <v>0</v>
      </c>
      <c r="S17" s="16">
        <f t="shared" si="5"/>
        <v>2</v>
      </c>
      <c r="T17" s="16">
        <f t="shared" si="6"/>
        <v>3</v>
      </c>
      <c r="U17" s="22">
        <f t="shared" si="7"/>
        <v>11</v>
      </c>
      <c r="V17" s="23">
        <f t="shared" si="8"/>
        <v>19</v>
      </c>
      <c r="W17" s="16">
        <f t="shared" si="9"/>
        <v>-8</v>
      </c>
      <c r="X17" s="22">
        <f t="shared" si="10"/>
        <v>2</v>
      </c>
      <c r="AA17" s="28" t="str">
        <f t="shared" si="15"/>
        <v>DUCHOŇ Michal</v>
      </c>
      <c r="AB17" s="21">
        <f t="shared" si="11"/>
        <v>1</v>
      </c>
      <c r="AC17" s="16">
        <f t="array" ref="AC17">SUM((home=AA17)*(homescore&gt;visitorscore),(visitor=AA17)*(visitorscore&gt;homescore))</f>
        <v>0</v>
      </c>
      <c r="AD17" s="16">
        <f t="array" ref="AD17">SUM((home=AA17)*(homescore=visitorscore)*ISNUMBER(visitorscore),(visitor=AA17)*(visitorscore=homescore)*ISNUMBER(homescore))</f>
        <v>0</v>
      </c>
      <c r="AE17" s="16">
        <f t="array" ref="AE17">SUM((home=AA17)*(homescore&lt;visitorscore),(visitor=AA17)*(visitorscore&lt;homescore))</f>
        <v>1</v>
      </c>
      <c r="AF17" s="22">
        <f t="shared" si="1"/>
        <v>0</v>
      </c>
      <c r="AG17" s="23">
        <f t="shared" si="2"/>
        <v>3</v>
      </c>
      <c r="AH17" s="12">
        <f t="shared" si="12"/>
        <v>-3</v>
      </c>
      <c r="AI17" s="54">
        <f t="shared" si="13"/>
        <v>0</v>
      </c>
      <c r="AJ17" s="14">
        <f t="shared" si="14"/>
        <v>-30000</v>
      </c>
    </row>
    <row r="18" spans="2:37" x14ac:dyDescent="0.35">
      <c r="B18" s="70">
        <v>2</v>
      </c>
      <c r="C18" s="71" t="str">
        <f>VLOOKUP(B18,B8:C15,2)</f>
        <v>KRMÍČEK Matouš</v>
      </c>
      <c r="D18" s="29"/>
      <c r="E18" s="72">
        <v>1</v>
      </c>
      <c r="F18" s="30" t="s">
        <v>0</v>
      </c>
      <c r="G18" s="73">
        <v>3</v>
      </c>
      <c r="I18" s="70">
        <v>4</v>
      </c>
      <c r="J18" s="59" t="str">
        <f>VLOOKUP(I18,I8:J15,2)</f>
        <v>VANČURA Tomáš</v>
      </c>
      <c r="K18" s="12"/>
      <c r="L18" s="74">
        <f>IF(E18&gt;G18,1,0)+L17</f>
        <v>1</v>
      </c>
      <c r="M18" s="30" t="s">
        <v>0</v>
      </c>
      <c r="N18" s="75">
        <f>IF(E18&lt;G18,1,0)+N17</f>
        <v>1</v>
      </c>
      <c r="P18" s="26" t="str">
        <f t="array" ref="P18">INDEX(AA7:AA22,MATCH(LARGE($AJ$7:$AJ$22-ROW($AJ$7:$AJ$22)/COUNT($AJ$7:$AJ$22),ROW(P18)-ROW(P$8)+1),$AJ$7:$AJ$22-ROW($AJ$7:$AJ$22)/COUNT($AJ$7:$AJ$22),0))</f>
        <v>TIRPÁK Patrik</v>
      </c>
      <c r="Q18" s="23">
        <f t="shared" si="3"/>
        <v>2</v>
      </c>
      <c r="R18" s="16">
        <f t="shared" si="4"/>
        <v>0</v>
      </c>
      <c r="S18" s="16">
        <f t="shared" si="5"/>
        <v>1</v>
      </c>
      <c r="T18" s="16">
        <f t="shared" si="6"/>
        <v>1</v>
      </c>
      <c r="U18" s="22">
        <f t="shared" si="7"/>
        <v>2</v>
      </c>
      <c r="V18" s="23">
        <f t="shared" si="8"/>
        <v>5</v>
      </c>
      <c r="W18" s="16">
        <f t="shared" si="9"/>
        <v>-3</v>
      </c>
      <c r="X18" s="22">
        <f t="shared" si="10"/>
        <v>1</v>
      </c>
      <c r="AA18" s="28" t="str">
        <f t="shared" si="15"/>
        <v>VANČURA Tomáš</v>
      </c>
      <c r="AB18" s="21">
        <f t="shared" si="11"/>
        <v>5</v>
      </c>
      <c r="AC18" s="16">
        <f t="array" ref="AC18">SUM((home=AA18)*(homescore&gt;visitorscore),(visitor=AA18)*(visitorscore&gt;homescore))</f>
        <v>4</v>
      </c>
      <c r="AD18" s="16">
        <f t="array" ref="AD18">SUM((home=AA18)*(homescore=visitorscore)*ISNUMBER(visitorscore),(visitor=AA18)*(visitorscore=homescore)*ISNUMBER(homescore))</f>
        <v>0</v>
      </c>
      <c r="AE18" s="16">
        <f t="array" ref="AE18">SUM((home=AA18)*(homescore&lt;visitorscore),(visitor=AA18)*(visitorscore&lt;homescore))</f>
        <v>1</v>
      </c>
      <c r="AF18" s="22">
        <f t="shared" si="1"/>
        <v>11</v>
      </c>
      <c r="AG18" s="23">
        <f t="shared" si="2"/>
        <v>6</v>
      </c>
      <c r="AH18" s="12">
        <f t="shared" si="12"/>
        <v>5</v>
      </c>
      <c r="AI18" s="54">
        <f t="shared" si="13"/>
        <v>8</v>
      </c>
      <c r="AJ18" s="14">
        <f t="shared" si="14"/>
        <v>8000050011</v>
      </c>
    </row>
    <row r="19" spans="2:37" x14ac:dyDescent="0.35">
      <c r="B19" s="70">
        <v>3</v>
      </c>
      <c r="C19" s="71" t="str">
        <f>VLOOKUP(B19,B8:C15,2)</f>
        <v>FEDIČ Lukáš</v>
      </c>
      <c r="D19" s="29"/>
      <c r="E19" s="72">
        <v>3</v>
      </c>
      <c r="F19" s="30" t="s">
        <v>0</v>
      </c>
      <c r="G19" s="73">
        <v>1</v>
      </c>
      <c r="I19" s="70">
        <v>6</v>
      </c>
      <c r="J19" s="59" t="str">
        <f>VLOOKUP(I19,I8:J15,2)</f>
        <v>FOLTÝN Jaromír sen</v>
      </c>
      <c r="K19" s="12"/>
      <c r="L19" s="74">
        <f>IF(E19&gt;G19,1,0)+L18</f>
        <v>2</v>
      </c>
      <c r="M19" s="30" t="s">
        <v>0</v>
      </c>
      <c r="N19" s="75">
        <f>IF(E19&lt;G19,1,0)+N18</f>
        <v>1</v>
      </c>
      <c r="P19" s="26">
        <f t="array" ref="P19">INDEX(AA7:AA22,MATCH(LARGE($AJ$7:$AJ$22-ROW($AJ$7:$AJ$22)/COUNT($AJ$7:$AJ$22),ROW(P19)-ROW(P$8)+1),$AJ$7:$AJ$22-ROW($AJ$7:$AJ$22)/COUNT($AJ$7:$AJ$22),0))</f>
        <v>0</v>
      </c>
      <c r="Q19" s="23">
        <f t="shared" si="3"/>
        <v>0</v>
      </c>
      <c r="R19" s="16">
        <f t="shared" si="4"/>
        <v>0</v>
      </c>
      <c r="S19" s="16">
        <f t="shared" si="5"/>
        <v>0</v>
      </c>
      <c r="T19" s="16">
        <f t="shared" si="6"/>
        <v>0</v>
      </c>
      <c r="U19" s="22">
        <f t="shared" si="7"/>
        <v>0</v>
      </c>
      <c r="V19" s="23">
        <f t="shared" si="8"/>
        <v>0</v>
      </c>
      <c r="W19" s="16">
        <f t="shared" si="9"/>
        <v>0</v>
      </c>
      <c r="X19" s="22">
        <f t="shared" si="10"/>
        <v>0</v>
      </c>
      <c r="AA19" s="28" t="str">
        <f t="shared" si="15"/>
        <v>VANČUROVÁ Milada</v>
      </c>
      <c r="AB19" s="21">
        <f t="shared" si="11"/>
        <v>5</v>
      </c>
      <c r="AC19" s="16">
        <f t="array" ref="AC19">SUM((home=AA19)*(homescore&gt;visitorscore),(visitor=AA19)*(visitorscore&gt;homescore))</f>
        <v>0</v>
      </c>
      <c r="AD19" s="16">
        <f t="array" ref="AD19">SUM((home=AA19)*(homescore=visitorscore)*ISNUMBER(visitorscore),(visitor=AA19)*(visitorscore=homescore)*ISNUMBER(homescore))</f>
        <v>2</v>
      </c>
      <c r="AE19" s="16">
        <f t="array" ref="AE19">SUM((home=AA19)*(homescore&lt;visitorscore),(visitor=AA19)*(visitorscore&lt;homescore))</f>
        <v>3</v>
      </c>
      <c r="AF19" s="22">
        <f t="shared" si="1"/>
        <v>11</v>
      </c>
      <c r="AG19" s="23">
        <f t="shared" si="2"/>
        <v>19</v>
      </c>
      <c r="AH19" s="12">
        <f t="shared" si="12"/>
        <v>-8</v>
      </c>
      <c r="AI19" s="54">
        <f t="shared" si="13"/>
        <v>2</v>
      </c>
      <c r="AJ19" s="14">
        <f t="shared" si="14"/>
        <v>1999920011</v>
      </c>
    </row>
    <row r="20" spans="2:37" x14ac:dyDescent="0.35">
      <c r="B20" s="70">
        <v>4</v>
      </c>
      <c r="C20" s="71" t="str">
        <f>VLOOKUP(B20,B8:C15,2)</f>
        <v>LOUČKA Matouš</v>
      </c>
      <c r="D20" s="29"/>
      <c r="E20" s="72">
        <v>5</v>
      </c>
      <c r="F20" s="30" t="s">
        <v>0</v>
      </c>
      <c r="G20" s="73">
        <v>1</v>
      </c>
      <c r="I20" s="70">
        <v>2</v>
      </c>
      <c r="J20" s="59" t="str">
        <f>VLOOKUP(I20,I8:J15,2)</f>
        <v>SYRŮČEK Adam</v>
      </c>
      <c r="K20" s="12"/>
      <c r="L20" s="74">
        <f>IF(E20&gt;G20,1,0)+L19</f>
        <v>3</v>
      </c>
      <c r="M20" s="30" t="s">
        <v>0</v>
      </c>
      <c r="N20" s="75">
        <f>IF(E20&lt;G20,1,0)+N19</f>
        <v>1</v>
      </c>
      <c r="P20" s="26">
        <f t="array" ref="P20">INDEX(AA7:AA22,MATCH(LARGE($AJ$7:$AJ$22-ROW($AJ$7:$AJ$22)/COUNT($AJ$7:$AJ$22),ROW(P20)-ROW(P$8)+1),$AJ$7:$AJ$22-ROW($AJ$7:$AJ$22)/COUNT($AJ$7:$AJ$22),0))</f>
        <v>0</v>
      </c>
      <c r="Q20" s="23">
        <f t="shared" si="3"/>
        <v>0</v>
      </c>
      <c r="R20" s="16">
        <f t="shared" si="4"/>
        <v>0</v>
      </c>
      <c r="S20" s="16">
        <f t="shared" si="5"/>
        <v>0</v>
      </c>
      <c r="T20" s="16">
        <f t="shared" si="6"/>
        <v>0</v>
      </c>
      <c r="U20" s="22">
        <f t="shared" si="7"/>
        <v>0</v>
      </c>
      <c r="V20" s="23">
        <f t="shared" si="8"/>
        <v>0</v>
      </c>
      <c r="W20" s="16">
        <f t="shared" si="9"/>
        <v>0</v>
      </c>
      <c r="X20" s="22">
        <f t="shared" si="10"/>
        <v>0</v>
      </c>
      <c r="AA20" s="28" t="str">
        <f t="shared" si="15"/>
        <v>FOLTÝN Jaromír sen</v>
      </c>
      <c r="AB20" s="21">
        <f t="shared" si="11"/>
        <v>4</v>
      </c>
      <c r="AC20" s="16">
        <f t="array" ref="AC20">SUM((home=AA20)*(homescore&gt;visitorscore),(visitor=AA20)*(visitorscore&gt;homescore))</f>
        <v>0</v>
      </c>
      <c r="AD20" s="16">
        <f t="array" ref="AD20">SUM((home=AA20)*(homescore=visitorscore)*ISNUMBER(visitorscore),(visitor=AA20)*(visitorscore=homescore)*ISNUMBER(homescore))</f>
        <v>2</v>
      </c>
      <c r="AE20" s="16">
        <f t="array" ref="AE20">SUM((home=AA20)*(homescore&lt;visitorscore),(visitor=AA20)*(visitorscore&lt;homescore))</f>
        <v>2</v>
      </c>
      <c r="AF20" s="22">
        <f t="shared" si="1"/>
        <v>2</v>
      </c>
      <c r="AG20" s="23">
        <f t="shared" si="2"/>
        <v>5</v>
      </c>
      <c r="AH20" s="12">
        <f t="shared" si="12"/>
        <v>-3</v>
      </c>
      <c r="AI20" s="54">
        <f t="shared" si="13"/>
        <v>2</v>
      </c>
      <c r="AJ20" s="14">
        <f t="shared" si="14"/>
        <v>1999970002</v>
      </c>
    </row>
    <row r="21" spans="2:37" ht="16" thickBot="1" x14ac:dyDescent="0.4">
      <c r="B21" s="76">
        <v>5</v>
      </c>
      <c r="C21" s="77" t="str">
        <f>VLOOKUP(B21,B8:C15,2)</f>
        <v>TIRPÁK Patrik</v>
      </c>
      <c r="D21" s="29"/>
      <c r="E21" s="78">
        <v>1</v>
      </c>
      <c r="F21" s="79" t="s">
        <v>0</v>
      </c>
      <c r="G21" s="80">
        <v>4</v>
      </c>
      <c r="I21" s="76">
        <v>1</v>
      </c>
      <c r="J21" s="61" t="str">
        <f>VLOOKUP(I21,I8:J15,2)</f>
        <v>FOLTÝN Jaromír jun</v>
      </c>
      <c r="K21" s="12"/>
      <c r="L21" s="81">
        <f>IF(E21&gt;G21,1,0)+L20</f>
        <v>3</v>
      </c>
      <c r="M21" s="79" t="s">
        <v>0</v>
      </c>
      <c r="N21" s="82">
        <f>IF(E21&lt;G21,1,0)+N20</f>
        <v>2</v>
      </c>
      <c r="P21" s="26">
        <f t="array" ref="P21">INDEX(AA7:AA22,MATCH(LARGE($AJ$7:$AJ$22-ROW($AJ$7:$AJ$22)/COUNT($AJ$7:$AJ$22),ROW(P21)-ROW(P$8)+1),$AJ$7:$AJ$22-ROW($AJ$7:$AJ$22)/COUNT($AJ$7:$AJ$22),0))</f>
        <v>0</v>
      </c>
      <c r="Q21" s="23">
        <f t="shared" si="3"/>
        <v>0</v>
      </c>
      <c r="R21" s="16">
        <f t="shared" si="4"/>
        <v>0</v>
      </c>
      <c r="S21" s="16">
        <f t="shared" si="5"/>
        <v>0</v>
      </c>
      <c r="T21" s="16">
        <f t="shared" si="6"/>
        <v>0</v>
      </c>
      <c r="U21" s="22">
        <f t="shared" si="7"/>
        <v>0</v>
      </c>
      <c r="V21" s="23">
        <f t="shared" si="8"/>
        <v>0</v>
      </c>
      <c r="W21" s="16">
        <f t="shared" si="9"/>
        <v>0</v>
      </c>
      <c r="X21" s="22">
        <f t="shared" si="10"/>
        <v>0</v>
      </c>
      <c r="AA21" s="28">
        <f t="shared" si="15"/>
        <v>0</v>
      </c>
      <c r="AB21" s="21">
        <f t="shared" si="11"/>
        <v>0</v>
      </c>
      <c r="AC21" s="16">
        <f t="array" ref="AC21">SUM((home=AA21)*(homescore&gt;visitorscore),(visitor=AA21)*(visitorscore&gt;homescore))</f>
        <v>0</v>
      </c>
      <c r="AD21" s="16">
        <f t="array" ref="AD21">SUM((home=AA21)*(homescore=visitorscore)*ISNUMBER(visitorscore),(visitor=AA21)*(visitorscore=homescore)*ISNUMBER(homescore))</f>
        <v>0</v>
      </c>
      <c r="AE21" s="16">
        <f t="array" ref="AE21">SUM((home=AA21)*(homescore&lt;visitorscore),(visitor=AA21)*(visitorscore&lt;homescore))</f>
        <v>0</v>
      </c>
      <c r="AF21" s="22">
        <f t="shared" si="1"/>
        <v>0</v>
      </c>
      <c r="AG21" s="23">
        <f t="shared" si="2"/>
        <v>0</v>
      </c>
      <c r="AH21" s="12">
        <f t="shared" si="12"/>
        <v>0</v>
      </c>
      <c r="AI21" s="54">
        <f t="shared" si="13"/>
        <v>0</v>
      </c>
      <c r="AJ21" s="14">
        <f t="shared" si="14"/>
        <v>0</v>
      </c>
    </row>
    <row r="22" spans="2:37" ht="10" customHeight="1" thickBot="1" x14ac:dyDescent="0.4">
      <c r="B22" s="83"/>
      <c r="C22" s="24"/>
      <c r="E22" s="25"/>
      <c r="F22" s="25"/>
      <c r="G22" s="25"/>
      <c r="I22" s="84"/>
      <c r="J22" s="24"/>
      <c r="K22" s="12"/>
      <c r="L22" s="31"/>
      <c r="M22" s="25"/>
      <c r="N22" s="31"/>
      <c r="P22" s="26" t="str">
        <f t="array" ref="P22">INDEX(AA7:AA22,MATCH(LARGE($AJ$7:$AJ$22-ROW($AJ$7:$AJ$22)/COUNT($AJ$7:$AJ$22),ROW(P22)-ROW(P$8)+1),$AJ$7:$AJ$22-ROW($AJ$7:$AJ$22)/COUNT($AJ$7:$AJ$22),0))</f>
        <v>SKOKAN Jaromír</v>
      </c>
      <c r="Q22" s="23">
        <f t="shared" si="3"/>
        <v>1</v>
      </c>
      <c r="R22" s="16">
        <f t="shared" si="4"/>
        <v>0</v>
      </c>
      <c r="S22" s="16">
        <f t="shared" si="5"/>
        <v>0</v>
      </c>
      <c r="T22" s="16">
        <f t="shared" si="6"/>
        <v>1</v>
      </c>
      <c r="U22" s="22">
        <f t="shared" si="7"/>
        <v>0</v>
      </c>
      <c r="V22" s="23">
        <f t="shared" si="8"/>
        <v>3</v>
      </c>
      <c r="W22" s="16">
        <f t="shared" si="9"/>
        <v>-3</v>
      </c>
      <c r="X22" s="22">
        <f t="shared" si="10"/>
        <v>0</v>
      </c>
      <c r="AA22" s="28">
        <f t="shared" si="15"/>
        <v>0</v>
      </c>
      <c r="AB22" s="21">
        <f t="shared" si="11"/>
        <v>0</v>
      </c>
      <c r="AC22" s="16">
        <f t="array" ref="AC22">SUM((home=AA22)*(homescore&gt;visitorscore),(visitor=AA22)*(visitorscore&gt;homescore))</f>
        <v>0</v>
      </c>
      <c r="AD22" s="16">
        <f t="array" ref="AD22">SUM((home=AA22)*(homescore=visitorscore)*ISNUMBER(visitorscore),(visitor=AA22)*(visitorscore=homescore)*ISNUMBER(homescore))</f>
        <v>0</v>
      </c>
      <c r="AE22" s="16">
        <f t="array" ref="AE22">SUM((home=AA22)*(homescore&lt;visitorscore),(visitor=AA22)*(visitorscore&lt;homescore))</f>
        <v>0</v>
      </c>
      <c r="AF22" s="22">
        <f t="shared" si="1"/>
        <v>0</v>
      </c>
      <c r="AG22" s="23">
        <f t="shared" si="2"/>
        <v>0</v>
      </c>
      <c r="AH22" s="12">
        <f t="shared" si="12"/>
        <v>0</v>
      </c>
      <c r="AI22" s="54">
        <f t="shared" si="13"/>
        <v>0</v>
      </c>
      <c r="AJ22" s="14">
        <f t="shared" si="14"/>
        <v>0</v>
      </c>
    </row>
    <row r="23" spans="2:37" x14ac:dyDescent="0.35">
      <c r="B23" s="62">
        <v>1</v>
      </c>
      <c r="C23" s="67" t="str">
        <f>VLOOKUP(B23,B8:C15,2)</f>
        <v>KAŇA Simon</v>
      </c>
      <c r="E23" s="64">
        <v>0</v>
      </c>
      <c r="F23" s="65" t="s">
        <v>0</v>
      </c>
      <c r="G23" s="66">
        <v>2</v>
      </c>
      <c r="I23" s="62">
        <v>4</v>
      </c>
      <c r="J23" s="67" t="str">
        <f>VLOOKUP(I23,I8:J15,2)</f>
        <v>VANČURA Tomáš</v>
      </c>
      <c r="K23" s="12"/>
      <c r="L23" s="68">
        <f>IF(E23&gt;G23,1,0)+L21</f>
        <v>3</v>
      </c>
      <c r="M23" s="65" t="s">
        <v>0</v>
      </c>
      <c r="N23" s="69">
        <f>IF(E23&lt;G23,1,0)+N21</f>
        <v>3</v>
      </c>
      <c r="P23" s="26" t="str">
        <f t="array" ref="P23">INDEX(AA7:AA22,MATCH(LARGE($AJ$7:$AJ$22-ROW($AJ$7:$AJ$22)/COUNT($AJ$7:$AJ$22),ROW(P23)-ROW(P$8)+1),$AJ$7:$AJ$22-ROW($AJ$7:$AJ$22)/COUNT($AJ$7:$AJ$22),0))</f>
        <v>DUCHOŇ Michal</v>
      </c>
      <c r="Q23" s="23">
        <f t="shared" si="3"/>
        <v>1</v>
      </c>
      <c r="R23" s="16">
        <f t="shared" si="4"/>
        <v>0</v>
      </c>
      <c r="S23" s="16">
        <f t="shared" si="5"/>
        <v>0</v>
      </c>
      <c r="T23" s="16">
        <f t="shared" si="6"/>
        <v>1</v>
      </c>
      <c r="U23" s="22">
        <f t="shared" si="7"/>
        <v>0</v>
      </c>
      <c r="V23" s="23">
        <f t="shared" si="8"/>
        <v>3</v>
      </c>
      <c r="W23" s="16">
        <f t="shared" si="9"/>
        <v>-3</v>
      </c>
      <c r="X23" s="22">
        <f t="shared" si="10"/>
        <v>0</v>
      </c>
    </row>
    <row r="24" spans="2:37" x14ac:dyDescent="0.35">
      <c r="B24" s="70">
        <v>6</v>
      </c>
      <c r="C24" s="59" t="str">
        <f>VLOOKUP(B24,B8:C15,2)</f>
        <v>ŠUSTÁČEK Ladislav</v>
      </c>
      <c r="E24" s="72">
        <v>3</v>
      </c>
      <c r="F24" s="30" t="s">
        <v>0</v>
      </c>
      <c r="G24" s="73">
        <v>0</v>
      </c>
      <c r="I24" s="70">
        <v>3</v>
      </c>
      <c r="J24" s="59" t="str">
        <f>VLOOKUP(I24,I8:J15,2)</f>
        <v>DUCHOŇ Michal</v>
      </c>
      <c r="K24" s="12"/>
      <c r="L24" s="74">
        <f>IF(E24&gt;G24,1,0)+L23</f>
        <v>4</v>
      </c>
      <c r="M24" s="30" t="s">
        <v>0</v>
      </c>
      <c r="N24" s="75">
        <f>IF(E24&lt;G24,1,0)+N23</f>
        <v>3</v>
      </c>
    </row>
    <row r="25" spans="2:37" x14ac:dyDescent="0.35">
      <c r="B25" s="70">
        <v>3</v>
      </c>
      <c r="C25" s="59" t="str">
        <f>VLOOKUP(B25,B8:C15,2)</f>
        <v>FEDIČ Lukáš</v>
      </c>
      <c r="E25" s="72">
        <v>1</v>
      </c>
      <c r="F25" s="30" t="s">
        <v>0</v>
      </c>
      <c r="G25" s="73">
        <v>2</v>
      </c>
      <c r="I25" s="70">
        <v>2</v>
      </c>
      <c r="J25" s="59" t="str">
        <f>VLOOKUP(I25,I8:J15,2)</f>
        <v>SYRŮČEK Adam</v>
      </c>
      <c r="K25" s="12"/>
      <c r="L25" s="74">
        <f>IF(E25&gt;G25,1,0)+L24</f>
        <v>4</v>
      </c>
      <c r="M25" s="30" t="s">
        <v>0</v>
      </c>
      <c r="N25" s="75">
        <f>IF(E25&lt;G25,1,0)+N24</f>
        <v>4</v>
      </c>
    </row>
    <row r="26" spans="2:37" x14ac:dyDescent="0.35">
      <c r="B26" s="70">
        <v>4</v>
      </c>
      <c r="C26" s="59" t="str">
        <f>VLOOKUP(B26,B8:C15,2)</f>
        <v>LOUČKA Matouš</v>
      </c>
      <c r="E26" s="72">
        <v>2</v>
      </c>
      <c r="F26" s="30" t="s">
        <v>0</v>
      </c>
      <c r="G26" s="73">
        <v>2</v>
      </c>
      <c r="I26" s="70">
        <v>1</v>
      </c>
      <c r="J26" s="59" t="str">
        <f>VLOOKUP(I26,I8:J15,2)</f>
        <v>FOLTÝN Jaromír jun</v>
      </c>
      <c r="K26" s="12"/>
      <c r="L26" s="74">
        <f>IF(E26&gt;G26,1,0)+L25</f>
        <v>4</v>
      </c>
      <c r="M26" s="30" t="s">
        <v>0</v>
      </c>
      <c r="N26" s="75">
        <f>IF(E26&lt;G26,1,0)+N25</f>
        <v>4</v>
      </c>
    </row>
    <row r="27" spans="2:37" ht="16" thickBot="1" x14ac:dyDescent="0.4">
      <c r="B27" s="76">
        <v>6</v>
      </c>
      <c r="C27" s="61" t="str">
        <f>VLOOKUP(B27,B8:C15,2)</f>
        <v>ŠUSTÁČEK Ladislav</v>
      </c>
      <c r="E27" s="78">
        <v>6</v>
      </c>
      <c r="F27" s="79" t="s">
        <v>0</v>
      </c>
      <c r="G27" s="80">
        <v>0</v>
      </c>
      <c r="I27" s="76">
        <v>5</v>
      </c>
      <c r="J27" s="61" t="str">
        <f>VLOOKUP(I27,I8:J15,2)</f>
        <v>VANČUROVÁ Milada</v>
      </c>
      <c r="K27" s="12"/>
      <c r="L27" s="81">
        <f>IF(E27&gt;G27,1,0)+L26</f>
        <v>5</v>
      </c>
      <c r="M27" s="79" t="s">
        <v>0</v>
      </c>
      <c r="N27" s="82">
        <f>IF(E27&lt;G27,1,0)+N26</f>
        <v>4</v>
      </c>
    </row>
    <row r="28" spans="2:37" ht="10" customHeight="1" thickBot="1" x14ac:dyDescent="0.4">
      <c r="B28" s="83"/>
      <c r="C28" s="24"/>
      <c r="E28" s="25"/>
      <c r="F28" s="25"/>
      <c r="G28" s="25"/>
      <c r="I28" s="84"/>
      <c r="J28" s="24"/>
      <c r="K28" s="12"/>
      <c r="L28" s="31"/>
      <c r="M28" s="25"/>
    </row>
    <row r="29" spans="2:37" x14ac:dyDescent="0.35">
      <c r="B29" s="62">
        <v>1</v>
      </c>
      <c r="C29" s="67" t="str">
        <f>VLOOKUP(B29,B8:C15,2)</f>
        <v>KAŇA Simon</v>
      </c>
      <c r="E29" s="64">
        <v>0</v>
      </c>
      <c r="F29" s="65" t="s">
        <v>0</v>
      </c>
      <c r="G29" s="66">
        <v>0</v>
      </c>
      <c r="I29" s="62">
        <v>6</v>
      </c>
      <c r="J29" s="67" t="str">
        <f>VLOOKUP(I29,I8:J15,2)</f>
        <v>FOLTÝN Jaromír sen</v>
      </c>
      <c r="K29" s="12"/>
      <c r="L29" s="68">
        <f>IF(E29&gt;G29,1,0)+L27</f>
        <v>5</v>
      </c>
      <c r="M29" s="65" t="s">
        <v>0</v>
      </c>
      <c r="N29" s="69">
        <f>IF(E29&lt;G29,1,0)+N27</f>
        <v>4</v>
      </c>
    </row>
    <row r="30" spans="2:37" x14ac:dyDescent="0.35">
      <c r="B30" s="70">
        <v>2</v>
      </c>
      <c r="C30" s="59" t="str">
        <f>VLOOKUP(B30,B8:C15,2)</f>
        <v>KRMÍČEK Matouš</v>
      </c>
      <c r="E30" s="72">
        <v>0</v>
      </c>
      <c r="F30" s="30" t="s">
        <v>0</v>
      </c>
      <c r="G30" s="73">
        <v>1</v>
      </c>
      <c r="I30" s="70">
        <v>2</v>
      </c>
      <c r="J30" s="59" t="str">
        <f>VLOOKUP(I30,I8:J15,2)</f>
        <v>SYRŮČEK Adam</v>
      </c>
      <c r="K30" s="12"/>
      <c r="L30" s="74">
        <f>IF(E30&gt;G30,1,0)+L29</f>
        <v>5</v>
      </c>
      <c r="M30" s="30" t="s">
        <v>0</v>
      </c>
      <c r="N30" s="75">
        <f>IF(E30&lt;G30,1,0)+N29</f>
        <v>5</v>
      </c>
    </row>
    <row r="31" spans="2:37" x14ac:dyDescent="0.35">
      <c r="B31" s="70">
        <v>6</v>
      </c>
      <c r="C31" s="59" t="str">
        <f>VLOOKUP(B31,B8:C15,2)</f>
        <v>ŠUSTÁČEK Ladislav</v>
      </c>
      <c r="E31" s="72">
        <v>1</v>
      </c>
      <c r="F31" s="30" t="s">
        <v>0</v>
      </c>
      <c r="G31" s="73">
        <v>2</v>
      </c>
      <c r="I31" s="70">
        <v>1</v>
      </c>
      <c r="J31" s="59" t="str">
        <f>VLOOKUP(I31,I8:J15,2)</f>
        <v>FOLTÝN Jaromír jun</v>
      </c>
      <c r="K31" s="12"/>
      <c r="L31" s="74">
        <f>IF(E31&gt;G31,1,0)+L30</f>
        <v>5</v>
      </c>
      <c r="M31" s="30" t="s">
        <v>0</v>
      </c>
      <c r="N31" s="75">
        <f>IF(E31&lt;G31,1,0)+N30</f>
        <v>6</v>
      </c>
    </row>
    <row r="32" spans="2:37" x14ac:dyDescent="0.35">
      <c r="B32" s="70">
        <v>4</v>
      </c>
      <c r="C32" s="59" t="str">
        <f>VLOOKUP(B32,B8:C15,2)</f>
        <v>LOUČKA Matouš</v>
      </c>
      <c r="E32" s="72">
        <v>3</v>
      </c>
      <c r="F32" s="30" t="s">
        <v>0</v>
      </c>
      <c r="G32" s="73">
        <v>2</v>
      </c>
      <c r="I32" s="70">
        <v>5</v>
      </c>
      <c r="J32" s="59" t="str">
        <f>VLOOKUP(I32,I8:J15,2)</f>
        <v>VANČUROVÁ Milada</v>
      </c>
      <c r="K32" s="24"/>
      <c r="L32" s="74">
        <f>IF(E32&gt;G32,1,0)+L31</f>
        <v>6</v>
      </c>
      <c r="M32" s="30" t="s">
        <v>0</v>
      </c>
      <c r="N32" s="75">
        <f>IF(E32&lt;G32,1,0)+N31</f>
        <v>6</v>
      </c>
      <c r="AJ32" s="16"/>
      <c r="AK32" s="16"/>
    </row>
    <row r="33" spans="2:37" ht="16" thickBot="1" x14ac:dyDescent="0.4">
      <c r="B33" s="76">
        <v>7</v>
      </c>
      <c r="C33" s="61" t="str">
        <f>VLOOKUP(B33,B8:C15,2)</f>
        <v>SKOKAN Jaromír</v>
      </c>
      <c r="E33" s="78">
        <v>0</v>
      </c>
      <c r="F33" s="79" t="s">
        <v>0</v>
      </c>
      <c r="G33" s="80">
        <v>3</v>
      </c>
      <c r="I33" s="76">
        <v>4</v>
      </c>
      <c r="J33" s="61" t="str">
        <f>VLOOKUP(I33,I8:J15,2)</f>
        <v>VANČURA Tomáš</v>
      </c>
      <c r="K33" s="24"/>
      <c r="L33" s="81">
        <f>IF(E33&gt;G33,1,0)+L32</f>
        <v>6</v>
      </c>
      <c r="M33" s="79" t="s">
        <v>0</v>
      </c>
      <c r="N33" s="82">
        <f>IF(E33&lt;G33,1,0)+N32</f>
        <v>7</v>
      </c>
      <c r="AJ33" s="16"/>
      <c r="AK33" s="16"/>
    </row>
    <row r="34" spans="2:37" ht="10" customHeight="1" thickBot="1" x14ac:dyDescent="0.4">
      <c r="B34" s="83"/>
      <c r="C34" s="24"/>
      <c r="E34" s="25"/>
      <c r="F34" s="25"/>
      <c r="G34" s="25"/>
      <c r="I34" s="84"/>
      <c r="J34" s="24"/>
      <c r="K34" s="12"/>
      <c r="L34" s="31"/>
      <c r="M34" s="25"/>
      <c r="AJ34" s="16"/>
      <c r="AK34" s="16"/>
    </row>
    <row r="35" spans="2:37" x14ac:dyDescent="0.35">
      <c r="B35" s="62">
        <v>1</v>
      </c>
      <c r="C35" s="67" t="str">
        <f>VLOOKUP(B35,B8:C15,2)</f>
        <v>KAŇA Simon</v>
      </c>
      <c r="E35" s="64">
        <v>4</v>
      </c>
      <c r="F35" s="65" t="s">
        <v>0</v>
      </c>
      <c r="G35" s="66">
        <v>1</v>
      </c>
      <c r="I35" s="62">
        <v>2</v>
      </c>
      <c r="J35" s="67" t="str">
        <f>VLOOKUP(I35,I8:J15,2)</f>
        <v>SYRŮČEK Adam</v>
      </c>
      <c r="K35" s="24"/>
      <c r="L35" s="68">
        <f>IF(E35&gt;G35,1,0)+L33</f>
        <v>7</v>
      </c>
      <c r="M35" s="65" t="s">
        <v>0</v>
      </c>
      <c r="N35" s="69">
        <f>IF(E35&lt;G35,1,0)+N33</f>
        <v>7</v>
      </c>
    </row>
    <row r="36" spans="2:37" x14ac:dyDescent="0.35">
      <c r="B36" s="70">
        <v>2</v>
      </c>
      <c r="C36" s="59" t="str">
        <f>VLOOKUP(B36,B8:C15,2)</f>
        <v>KRMÍČEK Matouš</v>
      </c>
      <c r="E36" s="72">
        <v>5</v>
      </c>
      <c r="F36" s="30" t="s">
        <v>0</v>
      </c>
      <c r="G36" s="73">
        <v>4</v>
      </c>
      <c r="I36" s="70">
        <v>1</v>
      </c>
      <c r="J36" s="59" t="str">
        <f>VLOOKUP(I36,I8:J15,2)</f>
        <v>FOLTÝN Jaromír jun</v>
      </c>
      <c r="K36" s="24"/>
      <c r="L36" s="74">
        <f>IF(E36&gt;G36,1,0)+L35</f>
        <v>8</v>
      </c>
      <c r="M36" s="30" t="s">
        <v>0</v>
      </c>
      <c r="N36" s="75">
        <f>IF(E36&lt;G36,1,0)+N35</f>
        <v>7</v>
      </c>
    </row>
    <row r="37" spans="2:37" x14ac:dyDescent="0.35">
      <c r="B37" s="70">
        <v>3</v>
      </c>
      <c r="C37" s="59" t="str">
        <f>VLOOKUP(B37,B8:C15,2)</f>
        <v>FEDIČ Lukáš</v>
      </c>
      <c r="E37" s="72">
        <v>3</v>
      </c>
      <c r="F37" s="30" t="s">
        <v>0</v>
      </c>
      <c r="G37" s="73">
        <v>3</v>
      </c>
      <c r="I37" s="70">
        <v>5</v>
      </c>
      <c r="J37" s="59" t="str">
        <f>VLOOKUP(I37,I8:J15,2)</f>
        <v>VANČUROVÁ Milada</v>
      </c>
      <c r="K37" s="24"/>
      <c r="L37" s="74">
        <f>IF(E37&gt;G37,1,0)+L36</f>
        <v>8</v>
      </c>
      <c r="M37" s="30" t="s">
        <v>0</v>
      </c>
      <c r="N37" s="75">
        <f>IF(E37&lt;G37,1,0)+N36</f>
        <v>7</v>
      </c>
    </row>
    <row r="38" spans="2:37" x14ac:dyDescent="0.35">
      <c r="B38" s="70">
        <v>4</v>
      </c>
      <c r="C38" s="59" t="str">
        <f>VLOOKUP(B38,B8:C15,2)</f>
        <v>LOUČKA Matouš</v>
      </c>
      <c r="E38" s="72">
        <v>5</v>
      </c>
      <c r="F38" s="30" t="s">
        <v>0</v>
      </c>
      <c r="G38" s="73">
        <v>2</v>
      </c>
      <c r="I38" s="70">
        <v>4</v>
      </c>
      <c r="J38" s="59" t="str">
        <f>VLOOKUP(I38,I8:J15,2)</f>
        <v>VANČURA Tomáš</v>
      </c>
      <c r="K38" s="24"/>
      <c r="L38" s="74">
        <f>IF(E38&gt;G38,1,0)+L37</f>
        <v>9</v>
      </c>
      <c r="M38" s="30" t="s">
        <v>0</v>
      </c>
      <c r="N38" s="75">
        <f>IF(E38&lt;G38,1,0)+N37</f>
        <v>7</v>
      </c>
    </row>
    <row r="39" spans="2:37" ht="16" thickBot="1" x14ac:dyDescent="0.4">
      <c r="B39" s="76">
        <v>5</v>
      </c>
      <c r="C39" s="61" t="str">
        <f>VLOOKUP(B39,B8:C15,2)</f>
        <v>TIRPÁK Patrik</v>
      </c>
      <c r="E39" s="78">
        <v>1</v>
      </c>
      <c r="F39" s="79" t="s">
        <v>0</v>
      </c>
      <c r="G39" s="80">
        <v>1</v>
      </c>
      <c r="I39" s="76">
        <v>6</v>
      </c>
      <c r="J39" s="61" t="str">
        <f>VLOOKUP(I39,I8:J15,2)</f>
        <v>FOLTÝN Jaromír sen</v>
      </c>
      <c r="K39" s="24"/>
      <c r="L39" s="81">
        <f>IF(E39&gt;G39,1,0)+L38</f>
        <v>9</v>
      </c>
      <c r="M39" s="79" t="s">
        <v>0</v>
      </c>
      <c r="N39" s="82">
        <f>IF(E39&lt;G39,1,0)+N38</f>
        <v>7</v>
      </c>
    </row>
    <row r="40" spans="2:37" ht="10" customHeight="1" thickBot="1" x14ac:dyDescent="0.4">
      <c r="B40" s="83"/>
      <c r="I40" s="83"/>
    </row>
    <row r="41" spans="2:37" x14ac:dyDescent="0.35">
      <c r="B41" s="62">
        <v>1</v>
      </c>
      <c r="C41" s="67" t="str">
        <f>VLOOKUP(B41,B8:C15,2)</f>
        <v>KAŇA Simon</v>
      </c>
      <c r="E41" s="64">
        <v>1</v>
      </c>
      <c r="F41" s="65" t="s">
        <v>0</v>
      </c>
      <c r="G41" s="66">
        <v>3</v>
      </c>
      <c r="I41" s="62">
        <v>1</v>
      </c>
      <c r="J41" s="67" t="str">
        <f>VLOOKUP(I41,I8:J15,2)</f>
        <v>FOLTÝN Jaromír jun</v>
      </c>
      <c r="K41" s="24"/>
      <c r="L41" s="68">
        <f>IF(E41&gt;G41,1,0)+L39</f>
        <v>9</v>
      </c>
      <c r="M41" s="65" t="s">
        <v>0</v>
      </c>
      <c r="N41" s="69">
        <f>IF(E41&lt;G41,1,0)+N39</f>
        <v>8</v>
      </c>
    </row>
    <row r="42" spans="2:37" x14ac:dyDescent="0.35">
      <c r="B42" s="70">
        <v>2</v>
      </c>
      <c r="C42" s="59" t="str">
        <f>VLOOKUP(B42,B8:C15,2)</f>
        <v>KRMÍČEK Matouš</v>
      </c>
      <c r="E42" s="72">
        <v>4</v>
      </c>
      <c r="F42" s="30" t="s">
        <v>0</v>
      </c>
      <c r="G42" s="73">
        <v>4</v>
      </c>
      <c r="I42" s="70">
        <v>5</v>
      </c>
      <c r="J42" s="59" t="str">
        <f>VLOOKUP(I42,I8:J15,2)</f>
        <v>VANČUROVÁ Milada</v>
      </c>
      <c r="K42" s="24"/>
      <c r="L42" s="74">
        <f>IF(E42&gt;G42,1,0)+L41</f>
        <v>9</v>
      </c>
      <c r="M42" s="30" t="s">
        <v>0</v>
      </c>
      <c r="N42" s="75">
        <f>IF(E42&lt;G42,1,0)+N41</f>
        <v>8</v>
      </c>
    </row>
    <row r="43" spans="2:37" x14ac:dyDescent="0.35">
      <c r="B43" s="70">
        <v>3</v>
      </c>
      <c r="C43" s="59" t="str">
        <f>VLOOKUP(B43,B8:C15,2)</f>
        <v>FEDIČ Lukáš</v>
      </c>
      <c r="E43" s="72">
        <v>0</v>
      </c>
      <c r="F43" s="30" t="s">
        <v>0</v>
      </c>
      <c r="G43" s="73">
        <v>1</v>
      </c>
      <c r="I43" s="70">
        <v>4</v>
      </c>
      <c r="J43" s="59" t="str">
        <f>VLOOKUP(I43,I8:J15,2)</f>
        <v>VANČURA Tomáš</v>
      </c>
      <c r="K43" s="24"/>
      <c r="L43" s="74">
        <f>IF(E43&gt;G43,1,0)+L42</f>
        <v>9</v>
      </c>
      <c r="M43" s="30" t="s">
        <v>0</v>
      </c>
      <c r="N43" s="75">
        <f>IF(E43&lt;G43,1,0)+N42</f>
        <v>9</v>
      </c>
    </row>
    <row r="44" spans="2:37" x14ac:dyDescent="0.35">
      <c r="B44" s="70">
        <v>4</v>
      </c>
      <c r="C44" s="59" t="str">
        <f>VLOOKUP(B44,B8:C15,2)</f>
        <v>LOUČKA Matouš</v>
      </c>
      <c r="E44" s="72">
        <v>1</v>
      </c>
      <c r="F44" s="30" t="s">
        <v>0</v>
      </c>
      <c r="G44" s="73">
        <v>0</v>
      </c>
      <c r="I44" s="70">
        <v>6</v>
      </c>
      <c r="J44" s="59" t="str">
        <f>VLOOKUP(I44,I8:J15,2)</f>
        <v>FOLTÝN Jaromír sen</v>
      </c>
      <c r="K44" s="24"/>
      <c r="L44" s="74">
        <f>IF(E44&gt;G44,1,0)+L43</f>
        <v>10</v>
      </c>
      <c r="M44" s="30" t="s">
        <v>0</v>
      </c>
      <c r="N44" s="75">
        <f>IF(E44&lt;G44,1,0)+N43</f>
        <v>9</v>
      </c>
    </row>
    <row r="45" spans="2:37" ht="16" thickBot="1" x14ac:dyDescent="0.4">
      <c r="B45" s="76">
        <v>6</v>
      </c>
      <c r="C45" s="61" t="str">
        <f>VLOOKUP(B45,B8:C15,2)</f>
        <v>ŠUSTÁČEK Ladislav</v>
      </c>
      <c r="E45" s="78">
        <v>1</v>
      </c>
      <c r="F45" s="79" t="s">
        <v>0</v>
      </c>
      <c r="G45" s="80">
        <v>6</v>
      </c>
      <c r="I45" s="76">
        <v>2</v>
      </c>
      <c r="J45" s="61" t="str">
        <f>VLOOKUP(I45,I8:J15,2)</f>
        <v>SYRŮČEK Adam</v>
      </c>
      <c r="K45" s="24"/>
      <c r="L45" s="81">
        <f>IF(E45&gt;G45,1,0)+L44</f>
        <v>10</v>
      </c>
      <c r="M45" s="79" t="s">
        <v>0</v>
      </c>
      <c r="N45" s="82">
        <f>IF(E45&lt;G45,1,0)+N44</f>
        <v>10</v>
      </c>
    </row>
    <row r="46" spans="2:37" ht="8" customHeight="1" thickBot="1" x14ac:dyDescent="0.4"/>
    <row r="47" spans="2:37" ht="19" thickBot="1" x14ac:dyDescent="0.5">
      <c r="E47" s="35">
        <f>SUM(homescore)</f>
        <v>54</v>
      </c>
      <c r="F47" s="36" t="s">
        <v>0</v>
      </c>
      <c r="G47" s="37">
        <f>SUM(visitorscore)</f>
        <v>50</v>
      </c>
      <c r="L47" s="32">
        <f>L45</f>
        <v>10</v>
      </c>
      <c r="M47" s="33" t="s">
        <v>0</v>
      </c>
      <c r="N47" s="34">
        <f>N45</f>
        <v>10</v>
      </c>
      <c r="Q47" s="14"/>
    </row>
  </sheetData>
  <mergeCells count="10">
    <mergeCell ref="E1:O1"/>
    <mergeCell ref="E2:O2"/>
    <mergeCell ref="E3:O3"/>
    <mergeCell ref="A4:C4"/>
    <mergeCell ref="D4:O4"/>
    <mergeCell ref="A5:C5"/>
    <mergeCell ref="D5:I5"/>
    <mergeCell ref="K5:O5"/>
    <mergeCell ref="B7:C7"/>
    <mergeCell ref="I7:J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7B33-D41F-4E03-96DC-E95993FAFC8E}">
  <dimension ref="A1:AK47"/>
  <sheetViews>
    <sheetView workbookViewId="0"/>
  </sheetViews>
  <sheetFormatPr defaultRowHeight="15.5" x14ac:dyDescent="0.35"/>
  <cols>
    <col min="1" max="1" width="3.6328125" style="14" customWidth="1"/>
    <col min="2" max="2" width="2.36328125" style="7" customWidth="1"/>
    <col min="3" max="3" width="25.6328125" style="14" customWidth="1"/>
    <col min="4" max="4" width="2.08984375" style="24" customWidth="1"/>
    <col min="5" max="5" width="3.81640625" style="10" customWidth="1"/>
    <col min="6" max="6" width="1.08984375" style="11" customWidth="1"/>
    <col min="7" max="7" width="3.81640625" style="10" customWidth="1"/>
    <col min="8" max="8" width="1.54296875" style="12" customWidth="1"/>
    <col min="9" max="9" width="2.36328125" style="7" customWidth="1"/>
    <col min="10" max="10" width="25.6328125" style="14" customWidth="1"/>
    <col min="11" max="11" width="2.7265625" style="14" customWidth="1"/>
    <col min="12" max="12" width="3.81640625" style="15" customWidth="1"/>
    <col min="13" max="13" width="1.26953125" style="11" customWidth="1"/>
    <col min="14" max="14" width="3.90625" style="15" customWidth="1"/>
    <col min="15" max="15" width="2.90625" style="16" hidden="1" customWidth="1"/>
    <col min="16" max="16" width="18.6328125" style="16" hidden="1" customWidth="1"/>
    <col min="17" max="17" width="5" style="16" hidden="1" customWidth="1"/>
    <col min="18" max="24" width="5" style="14" hidden="1" customWidth="1"/>
    <col min="25" max="25" width="3.7265625" style="14" hidden="1" customWidth="1"/>
    <col min="26" max="26" width="3.90625" style="14" hidden="1" customWidth="1"/>
    <col min="27" max="27" width="17.1796875" style="14" hidden="1" customWidth="1"/>
    <col min="28" max="28" width="8.453125" style="14" hidden="1" customWidth="1"/>
    <col min="29" max="35" width="5.81640625" style="14" hidden="1" customWidth="1"/>
    <col min="36" max="36" width="15.1796875" style="14" hidden="1" customWidth="1"/>
    <col min="37" max="37" width="0" style="14" hidden="1" customWidth="1"/>
    <col min="38" max="16384" width="8.7265625" style="14"/>
  </cols>
  <sheetData>
    <row r="1" spans="1:36" ht="26" customHeight="1" x14ac:dyDescent="0.35">
      <c r="A1" s="38"/>
      <c r="B1" s="38"/>
      <c r="C1" s="38"/>
      <c r="D1" s="38"/>
      <c r="E1" s="96" t="s">
        <v>160</v>
      </c>
      <c r="F1" s="96"/>
      <c r="G1" s="96"/>
      <c r="H1" s="96"/>
      <c r="I1" s="96"/>
      <c r="J1" s="96"/>
      <c r="K1" s="96"/>
      <c r="L1" s="96"/>
      <c r="M1" s="96"/>
      <c r="N1" s="96"/>
      <c r="O1" s="96"/>
      <c r="AB1" s="17"/>
      <c r="AC1" s="18"/>
      <c r="AD1" s="18"/>
      <c r="AE1" s="18"/>
      <c r="AF1" s="19"/>
      <c r="AG1" s="20"/>
      <c r="AH1" s="18"/>
      <c r="AI1" s="19"/>
      <c r="AJ1" s="12"/>
    </row>
    <row r="2" spans="1:36" ht="21" customHeight="1" x14ac:dyDescent="0.35">
      <c r="A2" s="39" t="s">
        <v>165</v>
      </c>
      <c r="B2" s="39"/>
      <c r="C2" s="39"/>
      <c r="D2" s="39"/>
      <c r="E2" s="97" t="s">
        <v>161</v>
      </c>
      <c r="F2" s="97"/>
      <c r="G2" s="97"/>
      <c r="H2" s="97"/>
      <c r="I2" s="97"/>
      <c r="J2" s="97"/>
      <c r="K2" s="97"/>
      <c r="L2" s="97"/>
      <c r="M2" s="97"/>
      <c r="N2" s="97"/>
      <c r="O2" s="97"/>
      <c r="AB2" s="21"/>
      <c r="AC2" s="12"/>
      <c r="AD2" s="12"/>
      <c r="AE2" s="12"/>
      <c r="AF2" s="22"/>
      <c r="AG2" s="23"/>
      <c r="AH2" s="12"/>
      <c r="AI2" s="22"/>
      <c r="AJ2" s="12"/>
    </row>
    <row r="3" spans="1:36" ht="21" customHeight="1" x14ac:dyDescent="0.35">
      <c r="A3" s="39"/>
      <c r="B3" s="39"/>
      <c r="C3" s="39"/>
      <c r="D3" s="39"/>
      <c r="E3" s="98" t="s">
        <v>162</v>
      </c>
      <c r="F3" s="98"/>
      <c r="G3" s="98"/>
      <c r="H3" s="98"/>
      <c r="I3" s="98"/>
      <c r="J3" s="98"/>
      <c r="K3" s="98"/>
      <c r="L3" s="98"/>
      <c r="M3" s="98"/>
      <c r="N3" s="98"/>
      <c r="O3" s="98"/>
      <c r="AB3" s="21"/>
      <c r="AC3" s="12"/>
      <c r="AD3" s="12"/>
      <c r="AE3" s="12"/>
      <c r="AF3" s="22"/>
      <c r="AG3" s="23"/>
      <c r="AH3" s="12"/>
      <c r="AI3" s="22"/>
      <c r="AJ3" s="12"/>
    </row>
    <row r="4" spans="1:36" ht="15.5" customHeight="1" x14ac:dyDescent="0.35">
      <c r="A4" s="90" t="s">
        <v>170</v>
      </c>
      <c r="B4" s="90"/>
      <c r="C4" s="90"/>
      <c r="D4" s="92" t="s">
        <v>171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AB4" s="21"/>
      <c r="AC4" s="12"/>
      <c r="AD4" s="12"/>
      <c r="AE4" s="12"/>
      <c r="AF4" s="22"/>
      <c r="AG4" s="23"/>
      <c r="AH4" s="12"/>
      <c r="AI4" s="22"/>
      <c r="AJ4" s="12"/>
    </row>
    <row r="5" spans="1:36" ht="15.5" customHeight="1" x14ac:dyDescent="0.35">
      <c r="A5" s="90" t="s">
        <v>163</v>
      </c>
      <c r="B5" s="90"/>
      <c r="C5" s="90"/>
      <c r="D5" s="91">
        <v>43512</v>
      </c>
      <c r="E5" s="92"/>
      <c r="F5" s="92"/>
      <c r="G5" s="92"/>
      <c r="H5" s="92"/>
      <c r="I5" s="92"/>
      <c r="J5" s="40" t="s">
        <v>164</v>
      </c>
      <c r="K5" s="93">
        <v>2</v>
      </c>
      <c r="L5" s="93"/>
      <c r="M5" s="93"/>
      <c r="N5" s="93"/>
      <c r="O5" s="93"/>
      <c r="AB5" s="21"/>
      <c r="AC5" s="12"/>
      <c r="AD5" s="12"/>
      <c r="AE5" s="12"/>
      <c r="AF5" s="22"/>
      <c r="AG5" s="23"/>
      <c r="AH5" s="12"/>
      <c r="AI5" s="22"/>
      <c r="AJ5" s="12"/>
    </row>
    <row r="6" spans="1:36" ht="8.5" customHeight="1" thickBot="1" x14ac:dyDescent="0.4">
      <c r="C6" s="8"/>
      <c r="D6" s="9"/>
      <c r="I6" s="13"/>
      <c r="AB6" s="21" t="s">
        <v>1</v>
      </c>
      <c r="AC6" s="12" t="s">
        <v>2</v>
      </c>
      <c r="AD6" s="12" t="s">
        <v>3</v>
      </c>
      <c r="AE6" s="12" t="s">
        <v>4</v>
      </c>
      <c r="AF6" s="22" t="s">
        <v>5</v>
      </c>
      <c r="AG6" s="23" t="s">
        <v>6</v>
      </c>
      <c r="AH6" s="12" t="s">
        <v>7</v>
      </c>
      <c r="AI6" s="22" t="s">
        <v>8</v>
      </c>
      <c r="AJ6" s="12" t="s">
        <v>9</v>
      </c>
    </row>
    <row r="7" spans="1:36" s="41" customFormat="1" ht="23" customHeight="1" thickBot="1" x14ac:dyDescent="0.4">
      <c r="B7" s="94" t="s">
        <v>169</v>
      </c>
      <c r="C7" s="95" t="s">
        <v>11</v>
      </c>
      <c r="D7" s="42"/>
      <c r="E7" s="43"/>
      <c r="F7" s="44"/>
      <c r="G7" s="43"/>
      <c r="H7" s="45"/>
      <c r="I7" s="94" t="s">
        <v>166</v>
      </c>
      <c r="J7" s="95" t="s">
        <v>29</v>
      </c>
      <c r="L7" s="44"/>
      <c r="M7" s="44"/>
      <c r="N7" s="44"/>
      <c r="O7" s="46"/>
      <c r="P7" s="47"/>
      <c r="Q7" s="48" t="s">
        <v>1</v>
      </c>
      <c r="R7" s="49" t="s">
        <v>2</v>
      </c>
      <c r="S7" s="49" t="s">
        <v>3</v>
      </c>
      <c r="T7" s="49" t="s">
        <v>4</v>
      </c>
      <c r="U7" s="50" t="s">
        <v>5</v>
      </c>
      <c r="V7" s="51" t="s">
        <v>6</v>
      </c>
      <c r="W7" s="49" t="s">
        <v>7</v>
      </c>
      <c r="X7" s="50" t="s">
        <v>8</v>
      </c>
      <c r="AA7" s="52" t="str">
        <f t="shared" ref="AA7:AA13" si="0">C8</f>
        <v>ALEXANDROV Pavel</v>
      </c>
      <c r="AB7" s="53">
        <f>SUM(AC7:AE7)</f>
        <v>5</v>
      </c>
      <c r="AC7" s="46">
        <f t="array" ref="AC7">SUM((home=AA7)*(homescore&gt;visitorscore),(visitor=AA7)*(visitorscore&gt;homescore))</f>
        <v>2</v>
      </c>
      <c r="AD7" s="46">
        <f t="array" ref="AD7">SUM((home=AA7)*(homescore=visitorscore)*ISNUMBER(visitorscore),(visitor=AA7)*(visitorscore=homescore)*ISNUMBER(homescore))</f>
        <v>2</v>
      </c>
      <c r="AE7" s="46">
        <f t="array" ref="AE7">SUM((home=AA7)*(homescore&lt;visitorscore),(visitor=AA7)*(visitorscore&lt;homescore))</f>
        <v>1</v>
      </c>
      <c r="AF7" s="54">
        <f t="shared" ref="AF7" si="1">SUMIF(home,AA7,homescore)+SUMIF(visitor,AA7,visitorscore)</f>
        <v>9</v>
      </c>
      <c r="AG7" s="55">
        <f t="shared" ref="AG7" si="2">SUMIF(home,AA7,visitorscore)+SUMIF(visitor,AA7,homescore)</f>
        <v>5</v>
      </c>
      <c r="AH7" s="45">
        <f>AF7-AG7</f>
        <v>4</v>
      </c>
      <c r="AI7" s="54">
        <f>(AC7*2)+AD7</f>
        <v>6</v>
      </c>
      <c r="AJ7" s="41">
        <f>AF7+AH7*10000+AI7*1000000000</f>
        <v>6000040009</v>
      </c>
    </row>
    <row r="8" spans="1:36" x14ac:dyDescent="0.35">
      <c r="B8" s="56">
        <v>1</v>
      </c>
      <c r="C8" s="57" t="s">
        <v>22</v>
      </c>
      <c r="I8" s="56">
        <v>1</v>
      </c>
      <c r="J8" s="57" t="s">
        <v>30</v>
      </c>
      <c r="P8" s="26" t="str">
        <f t="array" ref="P8">INDEX(AA7:AA22,MATCH(LARGE($AJ$7:$AJ$22-ROW($AJ$7:$AJ$22)/COUNT($AJ$7:$AJ$22),ROW(P8)-ROW(P$8)+1),$AJ$7:$AJ$22-ROW($AJ$7:$AJ$22)/COUNT($AJ$7:$AJ$22),0))</f>
        <v>KOLODĚJ Pavel</v>
      </c>
      <c r="Q8" s="23">
        <f t="shared" ref="Q8:Q23" si="3">VLOOKUP($P8,$AA$7:$AI$22,2,0)</f>
        <v>5</v>
      </c>
      <c r="R8" s="16">
        <f t="shared" ref="R8:R23" si="4">VLOOKUP($P8,$AA$7:$AI$22,3,0)</f>
        <v>4</v>
      </c>
      <c r="S8" s="16">
        <f t="shared" ref="S8:S23" si="5">VLOOKUP($P8,$AA$7:$AI$22,4,0)</f>
        <v>1</v>
      </c>
      <c r="T8" s="16">
        <f t="shared" ref="T8:T23" si="6">VLOOKUP($P8,$AA$7:$AI$22,5,0)</f>
        <v>0</v>
      </c>
      <c r="U8" s="22">
        <f t="shared" ref="U8:U23" si="7">VLOOKUP($P8,$AA$7:$AI$22,6,0)</f>
        <v>13</v>
      </c>
      <c r="V8" s="23">
        <f t="shared" ref="V8:V23" si="8">VLOOKUP($P8,$AA$7:$AI$22,7,0)</f>
        <v>3</v>
      </c>
      <c r="W8" s="16">
        <f t="shared" ref="W8:W23" si="9">VLOOKUP($P8,$AA$7:$AI$22,8,0)</f>
        <v>10</v>
      </c>
      <c r="X8" s="22">
        <f t="shared" ref="X8:X23" si="10">VLOOKUP($P8,$AA$7:$AI$22,9,0)</f>
        <v>9</v>
      </c>
      <c r="AA8" s="27" t="str">
        <f t="shared" si="0"/>
        <v>KOLODĚJ Pavel</v>
      </c>
      <c r="AB8" s="21">
        <f t="shared" ref="AB8:AB22" si="11">SUM(AC8:AE8)</f>
        <v>5</v>
      </c>
      <c r="AC8" s="16">
        <f t="array" ref="AC8">SUM((home=AA8)*(homescore&gt;visitorscore),(visitor=AA8)*(visitorscore&gt;homescore))</f>
        <v>4</v>
      </c>
      <c r="AD8" s="16">
        <f t="array" ref="AD8">SUM((home=AA8)*(homescore=visitorscore)*ISNUMBER(visitorscore),(visitor=AA8)*(visitorscore=homescore)*ISNUMBER(homescore))</f>
        <v>1</v>
      </c>
      <c r="AE8" s="16">
        <f t="array" ref="AE8">SUM((home=AA8)*(homescore&lt;visitorscore),(visitor=AA8)*(visitorscore&lt;homescore))</f>
        <v>0</v>
      </c>
      <c r="AF8" s="22">
        <f t="shared" ref="AF8" si="12">SUMIF(home,AA8,homescore)+SUMIF(visitor,AA8,visitorscore)</f>
        <v>13</v>
      </c>
      <c r="AG8" s="23">
        <f t="shared" ref="AG8" si="13">SUMIF(home,AA8,visitorscore)+SUMIF(visitor,AA8,homescore)</f>
        <v>3</v>
      </c>
      <c r="AH8" s="12">
        <f t="shared" ref="AH8:AH22" si="14">AF8-AG8</f>
        <v>10</v>
      </c>
      <c r="AI8" s="54">
        <f t="shared" ref="AI8:AI22" si="15">(AC8*2)+AD8</f>
        <v>9</v>
      </c>
      <c r="AJ8" s="14">
        <f t="shared" ref="AJ8:AJ22" si="16">AF8+AH8*10000+AI8*1000000000</f>
        <v>9000100013</v>
      </c>
    </row>
    <row r="9" spans="1:36" x14ac:dyDescent="0.35">
      <c r="B9" s="58">
        <v>2</v>
      </c>
      <c r="C9" s="59" t="s">
        <v>21</v>
      </c>
      <c r="I9" s="58">
        <v>2</v>
      </c>
      <c r="J9" s="59" t="s">
        <v>31</v>
      </c>
      <c r="P9" s="26" t="str">
        <f t="array" ref="P9">INDEX(AA7:AA22,MATCH(LARGE($AJ$7:$AJ$22-ROW($AJ$7:$AJ$22)/COUNT($AJ$7:$AJ$22),ROW(P9)-ROW(P$8)+1),$AJ$7:$AJ$22-ROW($AJ$7:$AJ$22)/COUNT($AJ$7:$AJ$22),0))</f>
        <v>VRÁNA Martin</v>
      </c>
      <c r="Q9" s="23">
        <f t="shared" si="3"/>
        <v>5</v>
      </c>
      <c r="R9" s="16">
        <f t="shared" si="4"/>
        <v>3</v>
      </c>
      <c r="S9" s="16">
        <f t="shared" si="5"/>
        <v>1</v>
      </c>
      <c r="T9" s="16">
        <f t="shared" si="6"/>
        <v>1</v>
      </c>
      <c r="U9" s="22">
        <f t="shared" si="7"/>
        <v>7</v>
      </c>
      <c r="V9" s="23">
        <f t="shared" si="8"/>
        <v>3</v>
      </c>
      <c r="W9" s="16">
        <f t="shared" si="9"/>
        <v>4</v>
      </c>
      <c r="X9" s="22">
        <f t="shared" si="10"/>
        <v>7</v>
      </c>
      <c r="AA9" s="27" t="str">
        <f t="shared" si="0"/>
        <v>PELIKÁN Jiří</v>
      </c>
      <c r="AB9" s="21">
        <f t="shared" si="11"/>
        <v>4</v>
      </c>
      <c r="AC9" s="16">
        <f t="array" ref="AC9">SUM((home=AA9)*(homescore&gt;visitorscore),(visitor=AA9)*(visitorscore&gt;homescore))</f>
        <v>1</v>
      </c>
      <c r="AD9" s="16">
        <f t="array" ref="AD9">SUM((home=AA9)*(homescore=visitorscore)*ISNUMBER(visitorscore),(visitor=AA9)*(visitorscore=homescore)*ISNUMBER(homescore))</f>
        <v>2</v>
      </c>
      <c r="AE9" s="16">
        <f t="array" ref="AE9">SUM((home=AA9)*(homescore&lt;visitorscore),(visitor=AA9)*(visitorscore&lt;homescore))</f>
        <v>1</v>
      </c>
      <c r="AF9" s="22">
        <f t="shared" ref="AF9" si="17">SUMIF(home,AA9,homescore)+SUMIF(visitor,AA9,visitorscore)</f>
        <v>8</v>
      </c>
      <c r="AG9" s="23">
        <f t="shared" ref="AG9" si="18">SUMIF(home,AA9,visitorscore)+SUMIF(visitor,AA9,homescore)</f>
        <v>8</v>
      </c>
      <c r="AH9" s="12">
        <f t="shared" si="14"/>
        <v>0</v>
      </c>
      <c r="AI9" s="54">
        <f t="shared" si="15"/>
        <v>4</v>
      </c>
      <c r="AJ9" s="14">
        <f t="shared" si="16"/>
        <v>4000000008</v>
      </c>
    </row>
    <row r="10" spans="1:36" x14ac:dyDescent="0.35">
      <c r="B10" s="58">
        <v>3</v>
      </c>
      <c r="C10" s="59" t="s">
        <v>20</v>
      </c>
      <c r="I10" s="58">
        <v>3</v>
      </c>
      <c r="J10" s="59" t="s">
        <v>32</v>
      </c>
      <c r="P10" s="26" t="str">
        <f t="array" ref="P10">INDEX(AA7:AA22,MATCH(LARGE($AJ$7:$AJ$22-ROW($AJ$7:$AJ$22)/COUNT($AJ$7:$AJ$22),ROW(P10)-ROW(P$8)+1),$AJ$7:$AJ$22-ROW($AJ$7:$AJ$22)/COUNT($AJ$7:$AJ$22),0))</f>
        <v>PELIKÁN Pavel</v>
      </c>
      <c r="Q10" s="23">
        <f t="shared" si="3"/>
        <v>5</v>
      </c>
      <c r="R10" s="16">
        <f t="shared" si="4"/>
        <v>2</v>
      </c>
      <c r="S10" s="16">
        <f t="shared" si="5"/>
        <v>2</v>
      </c>
      <c r="T10" s="16">
        <f t="shared" si="6"/>
        <v>1</v>
      </c>
      <c r="U10" s="22">
        <f t="shared" si="7"/>
        <v>13</v>
      </c>
      <c r="V10" s="23">
        <f t="shared" si="8"/>
        <v>9</v>
      </c>
      <c r="W10" s="16">
        <f t="shared" si="9"/>
        <v>4</v>
      </c>
      <c r="X10" s="22">
        <f t="shared" si="10"/>
        <v>6</v>
      </c>
      <c r="AA10" s="27" t="str">
        <f t="shared" si="0"/>
        <v>PELIKÁN Pavel</v>
      </c>
      <c r="AB10" s="21">
        <f t="shared" si="11"/>
        <v>5</v>
      </c>
      <c r="AC10" s="16">
        <f t="array" ref="AC10">SUM((home=AA10)*(homescore&gt;visitorscore),(visitor=AA10)*(visitorscore&gt;homescore))</f>
        <v>2</v>
      </c>
      <c r="AD10" s="16">
        <f t="array" ref="AD10">SUM((home=AA10)*(homescore=visitorscore)*ISNUMBER(visitorscore),(visitor=AA10)*(visitorscore=homescore)*ISNUMBER(homescore))</f>
        <v>2</v>
      </c>
      <c r="AE10" s="16">
        <f t="array" ref="AE10">SUM((home=AA10)*(homescore&lt;visitorscore),(visitor=AA10)*(visitorscore&lt;homescore))</f>
        <v>1</v>
      </c>
      <c r="AF10" s="22">
        <f t="shared" ref="AF10" si="19">SUMIF(home,AA10,homescore)+SUMIF(visitor,AA10,visitorscore)</f>
        <v>13</v>
      </c>
      <c r="AG10" s="23">
        <f t="shared" ref="AG10" si="20">SUMIF(home,AA10,visitorscore)+SUMIF(visitor,AA10,homescore)</f>
        <v>9</v>
      </c>
      <c r="AH10" s="12">
        <f t="shared" si="14"/>
        <v>4</v>
      </c>
      <c r="AI10" s="54">
        <f t="shared" si="15"/>
        <v>6</v>
      </c>
      <c r="AJ10" s="14">
        <f t="shared" si="16"/>
        <v>6000040013</v>
      </c>
    </row>
    <row r="11" spans="1:36" x14ac:dyDescent="0.35">
      <c r="B11" s="58">
        <v>4</v>
      </c>
      <c r="C11" s="59" t="s">
        <v>19</v>
      </c>
      <c r="I11" s="58">
        <v>4</v>
      </c>
      <c r="J11" s="59" t="s">
        <v>33</v>
      </c>
      <c r="P11" s="26" t="str">
        <f t="array" ref="P11">INDEX(AA7:AA22,MATCH(LARGE($AJ$7:$AJ$22-ROW($AJ$7:$AJ$22)/COUNT($AJ$7:$AJ$22),ROW(P11)-ROW(P$8)+1),$AJ$7:$AJ$22-ROW($AJ$7:$AJ$22)/COUNT($AJ$7:$AJ$22),0))</f>
        <v>ALEXANDROV Pavel</v>
      </c>
      <c r="Q11" s="23">
        <f t="shared" si="3"/>
        <v>5</v>
      </c>
      <c r="R11" s="16">
        <f t="shared" si="4"/>
        <v>2</v>
      </c>
      <c r="S11" s="16">
        <f t="shared" si="5"/>
        <v>2</v>
      </c>
      <c r="T11" s="16">
        <f t="shared" si="6"/>
        <v>1</v>
      </c>
      <c r="U11" s="22">
        <f t="shared" si="7"/>
        <v>9</v>
      </c>
      <c r="V11" s="23">
        <f t="shared" si="8"/>
        <v>5</v>
      </c>
      <c r="W11" s="16">
        <f t="shared" si="9"/>
        <v>4</v>
      </c>
      <c r="X11" s="22">
        <f t="shared" si="10"/>
        <v>6</v>
      </c>
      <c r="AA11" s="28" t="str">
        <f t="shared" si="0"/>
        <v>PROCHÁZKA Jaromír</v>
      </c>
      <c r="AB11" s="21">
        <f t="shared" si="11"/>
        <v>4</v>
      </c>
      <c r="AC11" s="16">
        <f t="array" ref="AC11">SUM((home=AA11)*(homescore&gt;visitorscore),(visitor=AA11)*(visitorscore&gt;homescore))</f>
        <v>2</v>
      </c>
      <c r="AD11" s="16">
        <f t="array" ref="AD11">SUM((home=AA11)*(homescore=visitorscore)*ISNUMBER(visitorscore),(visitor=AA11)*(visitorscore=homescore)*ISNUMBER(homescore))</f>
        <v>1</v>
      </c>
      <c r="AE11" s="16">
        <f t="array" ref="AE11">SUM((home=AA11)*(homescore&lt;visitorscore),(visitor=AA11)*(visitorscore&lt;homescore))</f>
        <v>1</v>
      </c>
      <c r="AF11" s="22">
        <f t="shared" ref="AF11" si="21">SUMIF(home,AA11,homescore)+SUMIF(visitor,AA11,visitorscore)</f>
        <v>5</v>
      </c>
      <c r="AG11" s="23">
        <f t="shared" ref="AG11" si="22">SUMIF(home,AA11,visitorscore)+SUMIF(visitor,AA11,homescore)</f>
        <v>4</v>
      </c>
      <c r="AH11" s="12">
        <f t="shared" si="14"/>
        <v>1</v>
      </c>
      <c r="AI11" s="54">
        <f t="shared" si="15"/>
        <v>5</v>
      </c>
      <c r="AJ11" s="14">
        <f t="shared" si="16"/>
        <v>5000010005</v>
      </c>
    </row>
    <row r="12" spans="1:36" x14ac:dyDescent="0.35">
      <c r="B12" s="58">
        <v>5</v>
      </c>
      <c r="C12" s="59" t="s">
        <v>18</v>
      </c>
      <c r="I12" s="58">
        <v>5</v>
      </c>
      <c r="J12" s="59" t="s">
        <v>34</v>
      </c>
      <c r="P12" s="26" t="str">
        <f t="array" ref="P12">INDEX(AA7:AA22,MATCH(LARGE($AJ$7:$AJ$22-ROW($AJ$7:$AJ$22)/COUNT($AJ$7:$AJ$22),ROW(P12)-ROW(P$8)+1),$AJ$7:$AJ$22-ROW($AJ$7:$AJ$22)/COUNT($AJ$7:$AJ$22),0))</f>
        <v>PROCHÁZKA Jaromír</v>
      </c>
      <c r="Q12" s="23">
        <f t="shared" si="3"/>
        <v>4</v>
      </c>
      <c r="R12" s="16">
        <f t="shared" si="4"/>
        <v>2</v>
      </c>
      <c r="S12" s="16">
        <f t="shared" si="5"/>
        <v>1</v>
      </c>
      <c r="T12" s="16">
        <f t="shared" si="6"/>
        <v>1</v>
      </c>
      <c r="U12" s="22">
        <f t="shared" si="7"/>
        <v>5</v>
      </c>
      <c r="V12" s="23">
        <f t="shared" si="8"/>
        <v>4</v>
      </c>
      <c r="W12" s="16">
        <f t="shared" si="9"/>
        <v>1</v>
      </c>
      <c r="X12" s="22">
        <f t="shared" si="10"/>
        <v>5</v>
      </c>
      <c r="AA12" s="28" t="str">
        <f t="shared" si="0"/>
        <v>TICHAVSKÝ Milan</v>
      </c>
      <c r="AB12" s="21">
        <f t="shared" si="11"/>
        <v>1</v>
      </c>
      <c r="AC12" s="16">
        <f t="array" ref="AC12">SUM((home=AA12)*(homescore&gt;visitorscore),(visitor=AA12)*(visitorscore&gt;homescore))</f>
        <v>0</v>
      </c>
      <c r="AD12" s="16">
        <f t="array" ref="AD12">SUM((home=AA12)*(homescore=visitorscore)*ISNUMBER(visitorscore),(visitor=AA12)*(visitorscore=homescore)*ISNUMBER(homescore))</f>
        <v>0</v>
      </c>
      <c r="AE12" s="16">
        <f t="array" ref="AE12">SUM((home=AA12)*(homescore&lt;visitorscore),(visitor=AA12)*(visitorscore&lt;homescore))</f>
        <v>1</v>
      </c>
      <c r="AF12" s="22">
        <f t="shared" ref="AF12" si="23">SUMIF(home,AA12,homescore)+SUMIF(visitor,AA12,visitorscore)</f>
        <v>0</v>
      </c>
      <c r="AG12" s="23">
        <f t="shared" ref="AG12" si="24">SUMIF(home,AA12,visitorscore)+SUMIF(visitor,AA12,homescore)</f>
        <v>2</v>
      </c>
      <c r="AH12" s="12">
        <f t="shared" si="14"/>
        <v>-2</v>
      </c>
      <c r="AI12" s="54">
        <f t="shared" si="15"/>
        <v>0</v>
      </c>
      <c r="AJ12" s="14">
        <f t="shared" si="16"/>
        <v>-20000</v>
      </c>
    </row>
    <row r="13" spans="1:36" x14ac:dyDescent="0.35">
      <c r="B13" s="58">
        <v>6</v>
      </c>
      <c r="C13" s="59" t="s">
        <v>23</v>
      </c>
      <c r="I13" s="58">
        <v>6</v>
      </c>
      <c r="J13" s="59" t="s">
        <v>35</v>
      </c>
      <c r="P13" s="26" t="str">
        <f t="array" ref="P13">INDEX(AA7:AA22,MATCH(LARGE($AJ$7:$AJ$22-ROW($AJ$7:$AJ$22)/COUNT($AJ$7:$AJ$22),ROW(P13)-ROW(P$8)+1),$AJ$7:$AJ$22-ROW($AJ$7:$AJ$22)/COUNT($AJ$7:$AJ$22),0))</f>
        <v>PELIKÁN Jiří</v>
      </c>
      <c r="Q13" s="23">
        <f t="shared" si="3"/>
        <v>4</v>
      </c>
      <c r="R13" s="16">
        <f t="shared" si="4"/>
        <v>1</v>
      </c>
      <c r="S13" s="16">
        <f t="shared" si="5"/>
        <v>2</v>
      </c>
      <c r="T13" s="16">
        <f t="shared" si="6"/>
        <v>1</v>
      </c>
      <c r="U13" s="22">
        <f t="shared" si="7"/>
        <v>8</v>
      </c>
      <c r="V13" s="23">
        <f t="shared" si="8"/>
        <v>8</v>
      </c>
      <c r="W13" s="16">
        <f t="shared" si="9"/>
        <v>0</v>
      </c>
      <c r="X13" s="22">
        <f t="shared" si="10"/>
        <v>4</v>
      </c>
      <c r="AA13" s="28" t="str">
        <f t="shared" si="0"/>
        <v>KUBEČKA Jan</v>
      </c>
      <c r="AB13" s="21">
        <f t="shared" si="11"/>
        <v>1</v>
      </c>
      <c r="AC13" s="16">
        <f t="array" ref="AC13">SUM((home=AA13)*(homescore&gt;visitorscore),(visitor=AA13)*(visitorscore&gt;homescore))</f>
        <v>0</v>
      </c>
      <c r="AD13" s="16">
        <f t="array" ref="AD13">SUM((home=AA13)*(homescore=visitorscore)*ISNUMBER(visitorscore),(visitor=AA13)*(visitorscore=homescore)*ISNUMBER(homescore))</f>
        <v>0</v>
      </c>
      <c r="AE13" s="16">
        <f t="array" ref="AE13">SUM((home=AA13)*(homescore&lt;visitorscore),(visitor=AA13)*(visitorscore&lt;homescore))</f>
        <v>1</v>
      </c>
      <c r="AF13" s="22">
        <f t="shared" ref="AF13" si="25">SUMIF(home,AA13,homescore)+SUMIF(visitor,AA13,visitorscore)</f>
        <v>0</v>
      </c>
      <c r="AG13" s="23">
        <f t="shared" ref="AG13" si="26">SUMIF(home,AA13,visitorscore)+SUMIF(visitor,AA13,homescore)</f>
        <v>1</v>
      </c>
      <c r="AH13" s="12">
        <f t="shared" si="14"/>
        <v>-1</v>
      </c>
      <c r="AI13" s="54">
        <f t="shared" si="15"/>
        <v>0</v>
      </c>
      <c r="AJ13" s="14">
        <f t="shared" si="16"/>
        <v>-10000</v>
      </c>
    </row>
    <row r="14" spans="1:36" x14ac:dyDescent="0.35">
      <c r="B14" s="58">
        <v>7</v>
      </c>
      <c r="C14" s="59" t="s">
        <v>24</v>
      </c>
      <c r="I14" s="58">
        <v>7</v>
      </c>
      <c r="J14" s="59"/>
      <c r="P14" s="26" t="str">
        <f t="array" ref="P14">INDEX(AA7:AA22,MATCH(LARGE($AJ$7:$AJ$22-ROW($AJ$7:$AJ$22)/COUNT($AJ$7:$AJ$22),ROW(P14)-ROW(P$8)+1),$AJ$7:$AJ$22-ROW($AJ$7:$AJ$22)/COUNT($AJ$7:$AJ$22),0))</f>
        <v>CHYTIL Jakub</v>
      </c>
      <c r="Q14" s="23">
        <f t="shared" si="3"/>
        <v>5</v>
      </c>
      <c r="R14" s="16">
        <f t="shared" si="4"/>
        <v>1</v>
      </c>
      <c r="S14" s="16">
        <f t="shared" si="5"/>
        <v>2</v>
      </c>
      <c r="T14" s="16">
        <f t="shared" si="6"/>
        <v>2</v>
      </c>
      <c r="U14" s="22">
        <f t="shared" si="7"/>
        <v>4</v>
      </c>
      <c r="V14" s="23">
        <f t="shared" si="8"/>
        <v>7</v>
      </c>
      <c r="W14" s="16">
        <f t="shared" si="9"/>
        <v>-3</v>
      </c>
      <c r="X14" s="22">
        <f t="shared" si="10"/>
        <v>4</v>
      </c>
      <c r="AA14" s="28" t="str">
        <f>J8</f>
        <v>FRANĚK Michal</v>
      </c>
      <c r="AB14" s="21">
        <f t="shared" si="11"/>
        <v>5</v>
      </c>
      <c r="AC14" s="16">
        <f t="array" ref="AC14">SUM((home=AA14)*(homescore&gt;visitorscore),(visitor=AA14)*(visitorscore&gt;homescore))</f>
        <v>1</v>
      </c>
      <c r="AD14" s="16">
        <f t="array" ref="AD14">SUM((home=AA14)*(homescore=visitorscore)*ISNUMBER(visitorscore),(visitor=AA14)*(visitorscore=homescore)*ISNUMBER(homescore))</f>
        <v>1</v>
      </c>
      <c r="AE14" s="16">
        <f t="array" ref="AE14">SUM((home=AA14)*(homescore&lt;visitorscore),(visitor=AA14)*(visitorscore&lt;homescore))</f>
        <v>3</v>
      </c>
      <c r="AF14" s="22">
        <f t="shared" ref="AF14" si="27">SUMIF(home,AA14,homescore)+SUMIF(visitor,AA14,visitorscore)</f>
        <v>13</v>
      </c>
      <c r="AG14" s="23">
        <f t="shared" ref="AG14" si="28">SUMIF(home,AA14,visitorscore)+SUMIF(visitor,AA14,homescore)</f>
        <v>16</v>
      </c>
      <c r="AH14" s="12">
        <f t="shared" si="14"/>
        <v>-3</v>
      </c>
      <c r="AI14" s="54">
        <f t="shared" si="15"/>
        <v>3</v>
      </c>
      <c r="AJ14" s="14">
        <f t="shared" si="16"/>
        <v>2999970013</v>
      </c>
    </row>
    <row r="15" spans="1:36" ht="16" thickBot="1" x14ac:dyDescent="0.4">
      <c r="B15" s="60">
        <v>8</v>
      </c>
      <c r="C15" s="61"/>
      <c r="I15" s="60">
        <v>8</v>
      </c>
      <c r="J15" s="61"/>
      <c r="P15" s="26" t="str">
        <f t="array" ref="P15">INDEX(AA7:AA22,MATCH(LARGE($AJ$7:$AJ$22-ROW($AJ$7:$AJ$22)/COUNT($AJ$7:$AJ$22),ROW(P15)-ROW(P$8)+1),$AJ$7:$AJ$22-ROW($AJ$7:$AJ$22)/COUNT($AJ$7:$AJ$22),0))</f>
        <v>MAJER Zdeněk</v>
      </c>
      <c r="Q15" s="23">
        <f t="shared" si="3"/>
        <v>5</v>
      </c>
      <c r="R15" s="16">
        <f t="shared" si="4"/>
        <v>0</v>
      </c>
      <c r="S15" s="16">
        <f t="shared" si="5"/>
        <v>4</v>
      </c>
      <c r="T15" s="16">
        <f t="shared" si="6"/>
        <v>1</v>
      </c>
      <c r="U15" s="22">
        <f t="shared" si="7"/>
        <v>1</v>
      </c>
      <c r="V15" s="23">
        <f t="shared" si="8"/>
        <v>5</v>
      </c>
      <c r="W15" s="16">
        <f t="shared" si="9"/>
        <v>-4</v>
      </c>
      <c r="X15" s="22">
        <f t="shared" si="10"/>
        <v>4</v>
      </c>
      <c r="AA15" s="28">
        <f>C15</f>
        <v>0</v>
      </c>
      <c r="AB15" s="21">
        <f t="shared" si="11"/>
        <v>0</v>
      </c>
      <c r="AC15" s="16">
        <f t="array" ref="AC15">SUM((home=AA15)*(homescore&gt;visitorscore),(visitor=AA15)*(visitorscore&gt;homescore))</f>
        <v>0</v>
      </c>
      <c r="AD15" s="16">
        <f t="array" ref="AD15">SUM((home=AA15)*(homescore=visitorscore)*ISNUMBER(visitorscore),(visitor=AA15)*(visitorscore=homescore)*ISNUMBER(homescore))</f>
        <v>0</v>
      </c>
      <c r="AE15" s="16">
        <f t="array" ref="AE15">SUM((home=AA15)*(homescore&lt;visitorscore),(visitor=AA15)*(visitorscore&lt;homescore))</f>
        <v>0</v>
      </c>
      <c r="AF15" s="22">
        <f t="shared" ref="AF15" si="29">SUMIF(home,AA15,homescore)+SUMIF(visitor,AA15,visitorscore)</f>
        <v>0</v>
      </c>
      <c r="AG15" s="23">
        <f t="shared" ref="AG15" si="30">SUMIF(home,AA15,visitorscore)+SUMIF(visitor,AA15,homescore)</f>
        <v>0</v>
      </c>
      <c r="AH15" s="12">
        <f t="shared" si="14"/>
        <v>0</v>
      </c>
      <c r="AI15" s="54">
        <f t="shared" si="15"/>
        <v>0</v>
      </c>
      <c r="AJ15" s="14">
        <f t="shared" si="16"/>
        <v>0</v>
      </c>
    </row>
    <row r="16" spans="1:36" ht="16" thickBot="1" x14ac:dyDescent="0.4">
      <c r="P16" s="26" t="str">
        <f t="array" ref="P16">INDEX(AA7:AA22,MATCH(LARGE($AJ$7:$AJ$22-ROW($AJ$7:$AJ$22)/COUNT($AJ$7:$AJ$22),ROW(P16)-ROW(P$8)+1),$AJ$7:$AJ$22-ROW($AJ$7:$AJ$22)/COUNT($AJ$7:$AJ$22),0))</f>
        <v>FRANĚK Michal</v>
      </c>
      <c r="Q16" s="23">
        <f t="shared" si="3"/>
        <v>5</v>
      </c>
      <c r="R16" s="16">
        <f t="shared" si="4"/>
        <v>1</v>
      </c>
      <c r="S16" s="16">
        <f t="shared" si="5"/>
        <v>1</v>
      </c>
      <c r="T16" s="16">
        <f t="shared" si="6"/>
        <v>3</v>
      </c>
      <c r="U16" s="22">
        <f t="shared" si="7"/>
        <v>13</v>
      </c>
      <c r="V16" s="23">
        <f t="shared" si="8"/>
        <v>16</v>
      </c>
      <c r="W16" s="16">
        <f t="shared" si="9"/>
        <v>-3</v>
      </c>
      <c r="X16" s="22">
        <f t="shared" si="10"/>
        <v>3</v>
      </c>
      <c r="AA16" s="28" t="str">
        <f t="shared" ref="AA16:AA22" si="31">J9</f>
        <v>CHYTIL Jakub</v>
      </c>
      <c r="AB16" s="21">
        <f t="shared" si="11"/>
        <v>5</v>
      </c>
      <c r="AC16" s="16">
        <f t="array" ref="AC16">SUM((home=AA16)*(homescore&gt;visitorscore),(visitor=AA16)*(visitorscore&gt;homescore))</f>
        <v>1</v>
      </c>
      <c r="AD16" s="16">
        <f t="array" ref="AD16">SUM((home=AA16)*(homescore=visitorscore)*ISNUMBER(visitorscore),(visitor=AA16)*(visitorscore=homescore)*ISNUMBER(homescore))</f>
        <v>2</v>
      </c>
      <c r="AE16" s="16">
        <f t="array" ref="AE16">SUM((home=AA16)*(homescore&lt;visitorscore),(visitor=AA16)*(visitorscore&lt;homescore))</f>
        <v>2</v>
      </c>
      <c r="AF16" s="22">
        <f t="shared" ref="AF16" si="32">SUMIF(home,AA16,homescore)+SUMIF(visitor,AA16,visitorscore)</f>
        <v>4</v>
      </c>
      <c r="AG16" s="23">
        <f t="shared" ref="AG16" si="33">SUMIF(home,AA16,visitorscore)+SUMIF(visitor,AA16,homescore)</f>
        <v>7</v>
      </c>
      <c r="AH16" s="12">
        <f t="shared" si="14"/>
        <v>-3</v>
      </c>
      <c r="AI16" s="54">
        <f t="shared" si="15"/>
        <v>4</v>
      </c>
      <c r="AJ16" s="14">
        <f t="shared" si="16"/>
        <v>3999970004</v>
      </c>
    </row>
    <row r="17" spans="2:37" x14ac:dyDescent="0.35">
      <c r="B17" s="62">
        <v>1</v>
      </c>
      <c r="C17" s="63" t="str">
        <f>VLOOKUP(B17,B8:C15,2)</f>
        <v>ALEXANDROV Pavel</v>
      </c>
      <c r="D17" s="29"/>
      <c r="E17" s="64">
        <v>0</v>
      </c>
      <c r="F17" s="65" t="s">
        <v>0</v>
      </c>
      <c r="G17" s="66">
        <v>0</v>
      </c>
      <c r="I17" s="62">
        <v>5</v>
      </c>
      <c r="J17" s="67" t="str">
        <f>VLOOKUP(I17,I8:J15,2)</f>
        <v>VRÁNA Martin</v>
      </c>
      <c r="K17" s="12"/>
      <c r="L17" s="68">
        <f>IF(E17&gt;G17,1,0)</f>
        <v>0</v>
      </c>
      <c r="M17" s="65" t="s">
        <v>0</v>
      </c>
      <c r="N17" s="69">
        <f>IF(E17&lt;G17,1,0)</f>
        <v>0</v>
      </c>
      <c r="P17" s="26" t="str">
        <f t="array" ref="P17">INDEX(AA7:AA22,MATCH(LARGE($AJ$7:$AJ$22-ROW($AJ$7:$AJ$22)/COUNT($AJ$7:$AJ$22),ROW(P17)-ROW(P$8)+1),$AJ$7:$AJ$22-ROW($AJ$7:$AJ$22)/COUNT($AJ$7:$AJ$22),0))</f>
        <v>MARTINČIČ Jakub</v>
      </c>
      <c r="Q17" s="23">
        <f t="shared" si="3"/>
        <v>4</v>
      </c>
      <c r="R17" s="16">
        <f t="shared" si="4"/>
        <v>1</v>
      </c>
      <c r="S17" s="16">
        <f t="shared" si="5"/>
        <v>0</v>
      </c>
      <c r="T17" s="16">
        <f t="shared" si="6"/>
        <v>3</v>
      </c>
      <c r="U17" s="22">
        <f t="shared" si="7"/>
        <v>7</v>
      </c>
      <c r="V17" s="23">
        <f t="shared" si="8"/>
        <v>15</v>
      </c>
      <c r="W17" s="16">
        <f t="shared" si="9"/>
        <v>-8</v>
      </c>
      <c r="X17" s="22">
        <f t="shared" si="10"/>
        <v>2</v>
      </c>
      <c r="AA17" s="28" t="str">
        <f t="shared" si="31"/>
        <v>MAJER Zdeněk</v>
      </c>
      <c r="AB17" s="21">
        <f t="shared" si="11"/>
        <v>5</v>
      </c>
      <c r="AC17" s="16">
        <f t="array" ref="AC17">SUM((home=AA17)*(homescore&gt;visitorscore),(visitor=AA17)*(visitorscore&gt;homescore))</f>
        <v>0</v>
      </c>
      <c r="AD17" s="16">
        <f t="array" ref="AD17">SUM((home=AA17)*(homescore=visitorscore)*ISNUMBER(visitorscore),(visitor=AA17)*(visitorscore=homescore)*ISNUMBER(homescore))</f>
        <v>4</v>
      </c>
      <c r="AE17" s="16">
        <f t="array" ref="AE17">SUM((home=AA17)*(homescore&lt;visitorscore),(visitor=AA17)*(visitorscore&lt;homescore))</f>
        <v>1</v>
      </c>
      <c r="AF17" s="22">
        <f t="shared" ref="AF17" si="34">SUMIF(home,AA17,homescore)+SUMIF(visitor,AA17,visitorscore)</f>
        <v>1</v>
      </c>
      <c r="AG17" s="23">
        <f t="shared" ref="AG17" si="35">SUMIF(home,AA17,visitorscore)+SUMIF(visitor,AA17,homescore)</f>
        <v>5</v>
      </c>
      <c r="AH17" s="12">
        <f t="shared" si="14"/>
        <v>-4</v>
      </c>
      <c r="AI17" s="54">
        <f t="shared" si="15"/>
        <v>4</v>
      </c>
      <c r="AJ17" s="14">
        <f t="shared" si="16"/>
        <v>3999960001</v>
      </c>
    </row>
    <row r="18" spans="2:37" x14ac:dyDescent="0.35">
      <c r="B18" s="70">
        <v>2</v>
      </c>
      <c r="C18" s="71" t="str">
        <f>VLOOKUP(B18,B8:C15,2)</f>
        <v>KOLODĚJ Pavel</v>
      </c>
      <c r="D18" s="29"/>
      <c r="E18" s="72">
        <v>8</v>
      </c>
      <c r="F18" s="30" t="s">
        <v>0</v>
      </c>
      <c r="G18" s="73">
        <v>3</v>
      </c>
      <c r="I18" s="70">
        <v>4</v>
      </c>
      <c r="J18" s="59" t="str">
        <f>VLOOKUP(I18,I8:J15,2)</f>
        <v>MARTINČIČ Jakub</v>
      </c>
      <c r="K18" s="12"/>
      <c r="L18" s="74">
        <f>IF(E18&gt;G18,1,0)+L17</f>
        <v>1</v>
      </c>
      <c r="M18" s="30" t="s">
        <v>0</v>
      </c>
      <c r="N18" s="75">
        <f>IF(E18&lt;G18,1,0)+N17</f>
        <v>0</v>
      </c>
      <c r="P18" s="26">
        <f t="array" ref="P18">INDEX(AA7:AA22,MATCH(LARGE($AJ$7:$AJ$22-ROW($AJ$7:$AJ$22)/COUNT($AJ$7:$AJ$22),ROW(P18)-ROW(P$8)+1),$AJ$7:$AJ$22-ROW($AJ$7:$AJ$22)/COUNT($AJ$7:$AJ$22),0))</f>
        <v>0</v>
      </c>
      <c r="Q18" s="23">
        <f t="shared" si="3"/>
        <v>0</v>
      </c>
      <c r="R18" s="16">
        <f t="shared" si="4"/>
        <v>0</v>
      </c>
      <c r="S18" s="16">
        <f t="shared" si="5"/>
        <v>0</v>
      </c>
      <c r="T18" s="16">
        <f t="shared" si="6"/>
        <v>0</v>
      </c>
      <c r="U18" s="22">
        <f t="shared" si="7"/>
        <v>0</v>
      </c>
      <c r="V18" s="23">
        <f t="shared" si="8"/>
        <v>0</v>
      </c>
      <c r="W18" s="16">
        <f t="shared" si="9"/>
        <v>0</v>
      </c>
      <c r="X18" s="22">
        <f t="shared" si="10"/>
        <v>0</v>
      </c>
      <c r="AA18" s="28" t="str">
        <f t="shared" si="31"/>
        <v>MARTINČIČ Jakub</v>
      </c>
      <c r="AB18" s="21">
        <f t="shared" si="11"/>
        <v>4</v>
      </c>
      <c r="AC18" s="16">
        <f t="array" ref="AC18">SUM((home=AA18)*(homescore&gt;visitorscore),(visitor=AA18)*(visitorscore&gt;homescore))</f>
        <v>1</v>
      </c>
      <c r="AD18" s="16">
        <f t="array" ref="AD18">SUM((home=AA18)*(homescore=visitorscore)*ISNUMBER(visitorscore),(visitor=AA18)*(visitorscore=homescore)*ISNUMBER(homescore))</f>
        <v>0</v>
      </c>
      <c r="AE18" s="16">
        <f t="array" ref="AE18">SUM((home=AA18)*(homescore&lt;visitorscore),(visitor=AA18)*(visitorscore&lt;homescore))</f>
        <v>3</v>
      </c>
      <c r="AF18" s="22">
        <f t="shared" ref="AF18" si="36">SUMIF(home,AA18,homescore)+SUMIF(visitor,AA18,visitorscore)</f>
        <v>7</v>
      </c>
      <c r="AG18" s="23">
        <f t="shared" ref="AG18" si="37">SUMIF(home,AA18,visitorscore)+SUMIF(visitor,AA18,homescore)</f>
        <v>15</v>
      </c>
      <c r="AH18" s="12">
        <f t="shared" si="14"/>
        <v>-8</v>
      </c>
      <c r="AI18" s="54">
        <f t="shared" si="15"/>
        <v>2</v>
      </c>
      <c r="AJ18" s="14">
        <f t="shared" si="16"/>
        <v>1999920007</v>
      </c>
    </row>
    <row r="19" spans="2:37" x14ac:dyDescent="0.35">
      <c r="B19" s="70">
        <v>3</v>
      </c>
      <c r="C19" s="71" t="str">
        <f>VLOOKUP(B19,B8:C15,2)</f>
        <v>PELIKÁN Jiří</v>
      </c>
      <c r="D19" s="29"/>
      <c r="E19" s="72">
        <v>0</v>
      </c>
      <c r="F19" s="30" t="s">
        <v>0</v>
      </c>
      <c r="G19" s="73">
        <v>0</v>
      </c>
      <c r="I19" s="70">
        <v>3</v>
      </c>
      <c r="J19" s="59" t="str">
        <f>VLOOKUP(I19,I8:J15,2)</f>
        <v>MAJER Zdeněk</v>
      </c>
      <c r="K19" s="12"/>
      <c r="L19" s="74">
        <f>IF(E19&gt;G19,1,0)+L18</f>
        <v>1</v>
      </c>
      <c r="M19" s="30" t="s">
        <v>0</v>
      </c>
      <c r="N19" s="75">
        <f>IF(E19&lt;G19,1,0)+N18</f>
        <v>0</v>
      </c>
      <c r="P19" s="26">
        <f t="array" ref="P19">INDEX(AA7:AA22,MATCH(LARGE($AJ$7:$AJ$22-ROW($AJ$7:$AJ$22)/COUNT($AJ$7:$AJ$22),ROW(P19)-ROW(P$8)+1),$AJ$7:$AJ$22-ROW($AJ$7:$AJ$22)/COUNT($AJ$7:$AJ$22),0))</f>
        <v>0</v>
      </c>
      <c r="Q19" s="23">
        <f t="shared" si="3"/>
        <v>0</v>
      </c>
      <c r="R19" s="16">
        <f t="shared" si="4"/>
        <v>0</v>
      </c>
      <c r="S19" s="16">
        <f t="shared" si="5"/>
        <v>0</v>
      </c>
      <c r="T19" s="16">
        <f t="shared" si="6"/>
        <v>0</v>
      </c>
      <c r="U19" s="22">
        <f t="shared" si="7"/>
        <v>0</v>
      </c>
      <c r="V19" s="23">
        <f t="shared" si="8"/>
        <v>0</v>
      </c>
      <c r="W19" s="16">
        <f t="shared" si="9"/>
        <v>0</v>
      </c>
      <c r="X19" s="22">
        <f t="shared" si="10"/>
        <v>0</v>
      </c>
      <c r="AA19" s="28" t="str">
        <f t="shared" si="31"/>
        <v>VRÁNA Martin</v>
      </c>
      <c r="AB19" s="21">
        <f t="shared" si="11"/>
        <v>5</v>
      </c>
      <c r="AC19" s="16">
        <f t="array" ref="AC19">SUM((home=AA19)*(homescore&gt;visitorscore),(visitor=AA19)*(visitorscore&gt;homescore))</f>
        <v>3</v>
      </c>
      <c r="AD19" s="16">
        <f t="array" ref="AD19">SUM((home=AA19)*(homescore=visitorscore)*ISNUMBER(visitorscore),(visitor=AA19)*(visitorscore=homescore)*ISNUMBER(homescore))</f>
        <v>1</v>
      </c>
      <c r="AE19" s="16">
        <f t="array" ref="AE19">SUM((home=AA19)*(homescore&lt;visitorscore),(visitor=AA19)*(visitorscore&lt;homescore))</f>
        <v>1</v>
      </c>
      <c r="AF19" s="22">
        <f t="shared" ref="AF19" si="38">SUMIF(home,AA19,homescore)+SUMIF(visitor,AA19,visitorscore)</f>
        <v>7</v>
      </c>
      <c r="AG19" s="23">
        <f t="shared" ref="AG19" si="39">SUMIF(home,AA19,visitorscore)+SUMIF(visitor,AA19,homescore)</f>
        <v>3</v>
      </c>
      <c r="AH19" s="12">
        <f t="shared" si="14"/>
        <v>4</v>
      </c>
      <c r="AI19" s="54">
        <f t="shared" si="15"/>
        <v>7</v>
      </c>
      <c r="AJ19" s="14">
        <f t="shared" si="16"/>
        <v>7000040007</v>
      </c>
    </row>
    <row r="20" spans="2:37" x14ac:dyDescent="0.35">
      <c r="B20" s="70">
        <v>4</v>
      </c>
      <c r="C20" s="71" t="str">
        <f>VLOOKUP(B20,B8:C15,2)</f>
        <v>PELIKÁN Pavel</v>
      </c>
      <c r="D20" s="29"/>
      <c r="E20" s="72">
        <v>0</v>
      </c>
      <c r="F20" s="30" t="s">
        <v>0</v>
      </c>
      <c r="G20" s="73">
        <v>0</v>
      </c>
      <c r="I20" s="70">
        <v>2</v>
      </c>
      <c r="J20" s="59" t="str">
        <f>VLOOKUP(I20,I8:J15,2)</f>
        <v>CHYTIL Jakub</v>
      </c>
      <c r="K20" s="12"/>
      <c r="L20" s="74">
        <f>IF(E20&gt;G20,1,0)+L19</f>
        <v>1</v>
      </c>
      <c r="M20" s="30" t="s">
        <v>0</v>
      </c>
      <c r="N20" s="75">
        <f>IF(E20&lt;G20,1,0)+N19</f>
        <v>0</v>
      </c>
      <c r="P20" s="26">
        <f t="array" ref="P20">INDEX(AA7:AA22,MATCH(LARGE($AJ$7:$AJ$22-ROW($AJ$7:$AJ$22)/COUNT($AJ$7:$AJ$22),ROW(P20)-ROW(P$8)+1),$AJ$7:$AJ$22-ROW($AJ$7:$AJ$22)/COUNT($AJ$7:$AJ$22),0))</f>
        <v>0</v>
      </c>
      <c r="Q20" s="23">
        <f t="shared" si="3"/>
        <v>0</v>
      </c>
      <c r="R20" s="16">
        <f t="shared" si="4"/>
        <v>0</v>
      </c>
      <c r="S20" s="16">
        <f t="shared" si="5"/>
        <v>0</v>
      </c>
      <c r="T20" s="16">
        <f t="shared" si="6"/>
        <v>0</v>
      </c>
      <c r="U20" s="22">
        <f t="shared" si="7"/>
        <v>0</v>
      </c>
      <c r="V20" s="23">
        <f t="shared" si="8"/>
        <v>0</v>
      </c>
      <c r="W20" s="16">
        <f t="shared" si="9"/>
        <v>0</v>
      </c>
      <c r="X20" s="22">
        <f t="shared" si="10"/>
        <v>0</v>
      </c>
      <c r="AA20" s="28" t="str">
        <f t="shared" si="31"/>
        <v>MARTINČIČ Michal</v>
      </c>
      <c r="AB20" s="21">
        <f t="shared" si="11"/>
        <v>1</v>
      </c>
      <c r="AC20" s="16">
        <f t="array" ref="AC20">SUM((home=AA20)*(homescore&gt;visitorscore),(visitor=AA20)*(visitorscore&gt;homescore))</f>
        <v>0</v>
      </c>
      <c r="AD20" s="16">
        <f t="array" ref="AD20">SUM((home=AA20)*(homescore=visitorscore)*ISNUMBER(visitorscore),(visitor=AA20)*(visitorscore=homescore)*ISNUMBER(homescore))</f>
        <v>0</v>
      </c>
      <c r="AE20" s="16">
        <f t="array" ref="AE20">SUM((home=AA20)*(homescore&lt;visitorscore),(visitor=AA20)*(visitorscore&lt;homescore))</f>
        <v>1</v>
      </c>
      <c r="AF20" s="22">
        <f t="shared" ref="AF20" si="40">SUMIF(home,AA20,homescore)+SUMIF(visitor,AA20,visitorscore)</f>
        <v>0</v>
      </c>
      <c r="AG20" s="23">
        <f t="shared" ref="AG20" si="41">SUMIF(home,AA20,visitorscore)+SUMIF(visitor,AA20,homescore)</f>
        <v>2</v>
      </c>
      <c r="AH20" s="12">
        <f t="shared" si="14"/>
        <v>-2</v>
      </c>
      <c r="AI20" s="54">
        <f t="shared" si="15"/>
        <v>0</v>
      </c>
      <c r="AJ20" s="14">
        <f t="shared" si="16"/>
        <v>-20000</v>
      </c>
    </row>
    <row r="21" spans="2:37" ht="16" thickBot="1" x14ac:dyDescent="0.4">
      <c r="B21" s="76">
        <v>5</v>
      </c>
      <c r="C21" s="77" t="str">
        <f>VLOOKUP(B21,B8:C15,2)</f>
        <v>PROCHÁZKA Jaromír</v>
      </c>
      <c r="D21" s="29"/>
      <c r="E21" s="78">
        <v>3</v>
      </c>
      <c r="F21" s="79" t="s">
        <v>0</v>
      </c>
      <c r="G21" s="80">
        <v>1</v>
      </c>
      <c r="I21" s="76">
        <v>1</v>
      </c>
      <c r="J21" s="61" t="str">
        <f>VLOOKUP(I21,I8:J15,2)</f>
        <v>FRANĚK Michal</v>
      </c>
      <c r="K21" s="12"/>
      <c r="L21" s="81">
        <f>IF(E21&gt;G21,1,0)+L20</f>
        <v>2</v>
      </c>
      <c r="M21" s="79" t="s">
        <v>0</v>
      </c>
      <c r="N21" s="82">
        <f>IF(E21&lt;G21,1,0)+N20</f>
        <v>0</v>
      </c>
      <c r="P21" s="26" t="str">
        <f t="array" ref="P21">INDEX(AA7:AA22,MATCH(LARGE($AJ$7:$AJ$22-ROW($AJ$7:$AJ$22)/COUNT($AJ$7:$AJ$22),ROW(P21)-ROW(P$8)+1),$AJ$7:$AJ$22-ROW($AJ$7:$AJ$22)/COUNT($AJ$7:$AJ$22),0))</f>
        <v>KUBEČKA Jan</v>
      </c>
      <c r="Q21" s="23">
        <f t="shared" si="3"/>
        <v>1</v>
      </c>
      <c r="R21" s="16">
        <f t="shared" si="4"/>
        <v>0</v>
      </c>
      <c r="S21" s="16">
        <f t="shared" si="5"/>
        <v>0</v>
      </c>
      <c r="T21" s="16">
        <f t="shared" si="6"/>
        <v>1</v>
      </c>
      <c r="U21" s="22">
        <f t="shared" si="7"/>
        <v>0</v>
      </c>
      <c r="V21" s="23">
        <f t="shared" si="8"/>
        <v>1</v>
      </c>
      <c r="W21" s="16">
        <f t="shared" si="9"/>
        <v>-1</v>
      </c>
      <c r="X21" s="22">
        <f t="shared" si="10"/>
        <v>0</v>
      </c>
      <c r="AA21" s="28">
        <f t="shared" si="31"/>
        <v>0</v>
      </c>
      <c r="AB21" s="21">
        <f t="shared" si="11"/>
        <v>0</v>
      </c>
      <c r="AC21" s="16">
        <f t="array" ref="AC21">SUM((home=AA21)*(homescore&gt;visitorscore),(visitor=AA21)*(visitorscore&gt;homescore))</f>
        <v>0</v>
      </c>
      <c r="AD21" s="16">
        <f t="array" ref="AD21">SUM((home=AA21)*(homescore=visitorscore)*ISNUMBER(visitorscore),(visitor=AA21)*(visitorscore=homescore)*ISNUMBER(homescore))</f>
        <v>0</v>
      </c>
      <c r="AE21" s="16">
        <f t="array" ref="AE21">SUM((home=AA21)*(homescore&lt;visitorscore),(visitor=AA21)*(visitorscore&lt;homescore))</f>
        <v>0</v>
      </c>
      <c r="AF21" s="22">
        <f t="shared" ref="AF21" si="42">SUMIF(home,AA21,homescore)+SUMIF(visitor,AA21,visitorscore)</f>
        <v>0</v>
      </c>
      <c r="AG21" s="23">
        <f t="shared" ref="AG21" si="43">SUMIF(home,AA21,visitorscore)+SUMIF(visitor,AA21,homescore)</f>
        <v>0</v>
      </c>
      <c r="AH21" s="12">
        <f t="shared" si="14"/>
        <v>0</v>
      </c>
      <c r="AI21" s="54">
        <f t="shared" si="15"/>
        <v>0</v>
      </c>
      <c r="AJ21" s="14">
        <f t="shared" si="16"/>
        <v>0</v>
      </c>
    </row>
    <row r="22" spans="2:37" ht="10" customHeight="1" thickBot="1" x14ac:dyDescent="0.4">
      <c r="B22" s="83"/>
      <c r="C22" s="24"/>
      <c r="E22" s="25"/>
      <c r="F22" s="25"/>
      <c r="G22" s="25"/>
      <c r="I22" s="84"/>
      <c r="J22" s="24"/>
      <c r="K22" s="12"/>
      <c r="L22" s="31"/>
      <c r="M22" s="25"/>
      <c r="N22" s="31"/>
      <c r="P22" s="26" t="str">
        <f t="array" ref="P22">INDEX(AA7:AA22,MATCH(LARGE($AJ$7:$AJ$22-ROW($AJ$7:$AJ$22)/COUNT($AJ$7:$AJ$22),ROW(P22)-ROW(P$8)+1),$AJ$7:$AJ$22-ROW($AJ$7:$AJ$22)/COUNT($AJ$7:$AJ$22),0))</f>
        <v>TICHAVSKÝ Milan</v>
      </c>
      <c r="Q22" s="23">
        <f t="shared" si="3"/>
        <v>1</v>
      </c>
      <c r="R22" s="16">
        <f t="shared" si="4"/>
        <v>0</v>
      </c>
      <c r="S22" s="16">
        <f t="shared" si="5"/>
        <v>0</v>
      </c>
      <c r="T22" s="16">
        <f t="shared" si="6"/>
        <v>1</v>
      </c>
      <c r="U22" s="22">
        <f t="shared" si="7"/>
        <v>0</v>
      </c>
      <c r="V22" s="23">
        <f t="shared" si="8"/>
        <v>2</v>
      </c>
      <c r="W22" s="16">
        <f t="shared" si="9"/>
        <v>-2</v>
      </c>
      <c r="X22" s="22">
        <f t="shared" si="10"/>
        <v>0</v>
      </c>
      <c r="AA22" s="28">
        <f t="shared" si="31"/>
        <v>0</v>
      </c>
      <c r="AB22" s="21">
        <f t="shared" si="11"/>
        <v>0</v>
      </c>
      <c r="AC22" s="16">
        <f t="array" ref="AC22">SUM((home=AA22)*(homescore&gt;visitorscore),(visitor=AA22)*(visitorscore&gt;homescore))</f>
        <v>0</v>
      </c>
      <c r="AD22" s="16">
        <f t="array" ref="AD22">SUM((home=AA22)*(homescore=visitorscore)*ISNUMBER(visitorscore),(visitor=AA22)*(visitorscore=homescore)*ISNUMBER(homescore))</f>
        <v>0</v>
      </c>
      <c r="AE22" s="16">
        <f t="array" ref="AE22">SUM((home=AA22)*(homescore&lt;visitorscore),(visitor=AA22)*(visitorscore&lt;homescore))</f>
        <v>0</v>
      </c>
      <c r="AF22" s="22">
        <f t="shared" ref="AF22" si="44">SUMIF(home,AA22,homescore)+SUMIF(visitor,AA22,visitorscore)</f>
        <v>0</v>
      </c>
      <c r="AG22" s="23">
        <f t="shared" ref="AG22" si="45">SUMIF(home,AA22,visitorscore)+SUMIF(visitor,AA22,homescore)</f>
        <v>0</v>
      </c>
      <c r="AH22" s="12">
        <f t="shared" si="14"/>
        <v>0</v>
      </c>
      <c r="AI22" s="54">
        <f t="shared" si="15"/>
        <v>0</v>
      </c>
      <c r="AJ22" s="14">
        <f t="shared" si="16"/>
        <v>0</v>
      </c>
    </row>
    <row r="23" spans="2:37" x14ac:dyDescent="0.35">
      <c r="B23" s="62">
        <v>1</v>
      </c>
      <c r="C23" s="67" t="str">
        <f>VLOOKUP(B23,B8:C15,2)</f>
        <v>ALEXANDROV Pavel</v>
      </c>
      <c r="E23" s="64">
        <v>2</v>
      </c>
      <c r="F23" s="65" t="s">
        <v>0</v>
      </c>
      <c r="G23" s="66">
        <v>0</v>
      </c>
      <c r="I23" s="62">
        <v>6</v>
      </c>
      <c r="J23" s="67" t="str">
        <f>VLOOKUP(I23,I8:J15,2)</f>
        <v>MARTINČIČ Michal</v>
      </c>
      <c r="K23" s="12"/>
      <c r="L23" s="68">
        <f>IF(E23&gt;G23,1,0)+L21</f>
        <v>3</v>
      </c>
      <c r="M23" s="65" t="s">
        <v>0</v>
      </c>
      <c r="N23" s="69">
        <f>IF(E23&lt;G23,1,0)+N21</f>
        <v>0</v>
      </c>
      <c r="P23" s="26" t="str">
        <f t="array" ref="P23">INDEX(AA7:AA22,MATCH(LARGE($AJ$7:$AJ$22-ROW($AJ$7:$AJ$22)/COUNT($AJ$7:$AJ$22),ROW(P23)-ROW(P$8)+1),$AJ$7:$AJ$22-ROW($AJ$7:$AJ$22)/COUNT($AJ$7:$AJ$22),0))</f>
        <v>MARTINČIČ Michal</v>
      </c>
      <c r="Q23" s="23">
        <f t="shared" si="3"/>
        <v>1</v>
      </c>
      <c r="R23" s="16">
        <f t="shared" si="4"/>
        <v>0</v>
      </c>
      <c r="S23" s="16">
        <f t="shared" si="5"/>
        <v>0</v>
      </c>
      <c r="T23" s="16">
        <f t="shared" si="6"/>
        <v>1</v>
      </c>
      <c r="U23" s="22">
        <f t="shared" si="7"/>
        <v>0</v>
      </c>
      <c r="V23" s="23">
        <f t="shared" si="8"/>
        <v>2</v>
      </c>
      <c r="W23" s="16">
        <f t="shared" si="9"/>
        <v>-2</v>
      </c>
      <c r="X23" s="22">
        <f t="shared" si="10"/>
        <v>0</v>
      </c>
    </row>
    <row r="24" spans="2:37" x14ac:dyDescent="0.35">
      <c r="B24" s="70">
        <v>2</v>
      </c>
      <c r="C24" s="59" t="str">
        <f>VLOOKUP(B24,B8:C15,2)</f>
        <v>KOLODĚJ Pavel</v>
      </c>
      <c r="E24" s="72">
        <v>0</v>
      </c>
      <c r="F24" s="30" t="s">
        <v>0</v>
      </c>
      <c r="G24" s="73">
        <v>0</v>
      </c>
      <c r="I24" s="70">
        <v>3</v>
      </c>
      <c r="J24" s="59" t="str">
        <f>VLOOKUP(I24,I8:J15,2)</f>
        <v>MAJER Zdeněk</v>
      </c>
      <c r="K24" s="12"/>
      <c r="L24" s="74">
        <f>IF(E24&gt;G24,1,0)+L23</f>
        <v>3</v>
      </c>
      <c r="M24" s="30" t="s">
        <v>0</v>
      </c>
      <c r="N24" s="75">
        <f>IF(E24&lt;G24,1,0)+N23</f>
        <v>0</v>
      </c>
    </row>
    <row r="25" spans="2:37" x14ac:dyDescent="0.35">
      <c r="B25" s="70">
        <v>3</v>
      </c>
      <c r="C25" s="59" t="str">
        <f>VLOOKUP(B25,B8:C15,2)</f>
        <v>PELIKÁN Jiří</v>
      </c>
      <c r="E25" s="72">
        <v>1</v>
      </c>
      <c r="F25" s="30" t="s">
        <v>0</v>
      </c>
      <c r="G25" s="73">
        <v>1</v>
      </c>
      <c r="I25" s="70">
        <v>2</v>
      </c>
      <c r="J25" s="59" t="str">
        <f>VLOOKUP(I25,I8:J15,2)</f>
        <v>CHYTIL Jakub</v>
      </c>
      <c r="K25" s="12"/>
      <c r="L25" s="74">
        <f>IF(E25&gt;G25,1,0)+L24</f>
        <v>3</v>
      </c>
      <c r="M25" s="30" t="s">
        <v>0</v>
      </c>
      <c r="N25" s="75">
        <f>IF(E25&lt;G25,1,0)+N24</f>
        <v>0</v>
      </c>
    </row>
    <row r="26" spans="2:37" x14ac:dyDescent="0.35">
      <c r="B26" s="70">
        <v>4</v>
      </c>
      <c r="C26" s="59" t="str">
        <f>VLOOKUP(B26,B8:C15,2)</f>
        <v>PELIKÁN Pavel</v>
      </c>
      <c r="E26" s="72">
        <v>4</v>
      </c>
      <c r="F26" s="30" t="s">
        <v>0</v>
      </c>
      <c r="G26" s="73">
        <v>4</v>
      </c>
      <c r="I26" s="70">
        <v>1</v>
      </c>
      <c r="J26" s="59" t="str">
        <f>VLOOKUP(I26,I8:J15,2)</f>
        <v>FRANĚK Michal</v>
      </c>
      <c r="K26" s="12"/>
      <c r="L26" s="74">
        <f>IF(E26&gt;G26,1,0)+L25</f>
        <v>3</v>
      </c>
      <c r="M26" s="30" t="s">
        <v>0</v>
      </c>
      <c r="N26" s="75">
        <f>IF(E26&lt;G26,1,0)+N25</f>
        <v>0</v>
      </c>
    </row>
    <row r="27" spans="2:37" ht="16" thickBot="1" x14ac:dyDescent="0.4">
      <c r="B27" s="76">
        <v>5</v>
      </c>
      <c r="C27" s="61" t="str">
        <f>VLOOKUP(B27,B8:C15,2)</f>
        <v>PROCHÁZKA Jaromír</v>
      </c>
      <c r="E27" s="78">
        <v>1</v>
      </c>
      <c r="F27" s="79" t="s">
        <v>0</v>
      </c>
      <c r="G27" s="80">
        <v>3</v>
      </c>
      <c r="I27" s="76">
        <v>5</v>
      </c>
      <c r="J27" s="61" t="str">
        <f>VLOOKUP(I27,I8:J15,2)</f>
        <v>VRÁNA Martin</v>
      </c>
      <c r="K27" s="12"/>
      <c r="L27" s="81">
        <f>IF(E27&gt;G27,1,0)+L26</f>
        <v>3</v>
      </c>
      <c r="M27" s="79" t="s">
        <v>0</v>
      </c>
      <c r="N27" s="82">
        <f>IF(E27&lt;G27,1,0)+N26</f>
        <v>1</v>
      </c>
    </row>
    <row r="28" spans="2:37" ht="10" customHeight="1" thickBot="1" x14ac:dyDescent="0.4">
      <c r="B28" s="83"/>
      <c r="C28" s="24"/>
      <c r="E28" s="25"/>
      <c r="F28" s="25"/>
      <c r="G28" s="25"/>
      <c r="I28" s="84"/>
      <c r="J28" s="24"/>
      <c r="K28" s="12"/>
      <c r="L28" s="31"/>
      <c r="M28" s="25"/>
    </row>
    <row r="29" spans="2:37" x14ac:dyDescent="0.35">
      <c r="B29" s="62">
        <v>1</v>
      </c>
      <c r="C29" s="67" t="str">
        <f>VLOOKUP(B29,B8:C15,2)</f>
        <v>ALEXANDROV Pavel</v>
      </c>
      <c r="E29" s="64">
        <v>0</v>
      </c>
      <c r="F29" s="65" t="s">
        <v>0</v>
      </c>
      <c r="G29" s="66">
        <v>0</v>
      </c>
      <c r="I29" s="62">
        <v>3</v>
      </c>
      <c r="J29" s="67" t="str">
        <f>VLOOKUP(I29,I8:J15,2)</f>
        <v>MAJER Zdeněk</v>
      </c>
      <c r="K29" s="12"/>
      <c r="L29" s="68">
        <f>IF(E29&gt;G29,1,0)+L27</f>
        <v>3</v>
      </c>
      <c r="M29" s="65" t="s">
        <v>0</v>
      </c>
      <c r="N29" s="69">
        <f>IF(E29&lt;G29,1,0)+N27</f>
        <v>1</v>
      </c>
    </row>
    <row r="30" spans="2:37" x14ac:dyDescent="0.35">
      <c r="B30" s="70">
        <v>2</v>
      </c>
      <c r="C30" s="59" t="str">
        <f>VLOOKUP(B30,B8:C15,2)</f>
        <v>KOLODĚJ Pavel</v>
      </c>
      <c r="E30" s="72">
        <v>3</v>
      </c>
      <c r="F30" s="30" t="s">
        <v>0</v>
      </c>
      <c r="G30" s="73">
        <v>0</v>
      </c>
      <c r="I30" s="70">
        <v>2</v>
      </c>
      <c r="J30" s="59" t="str">
        <f>VLOOKUP(I30,I8:J15,2)</f>
        <v>CHYTIL Jakub</v>
      </c>
      <c r="K30" s="12"/>
      <c r="L30" s="74">
        <f>IF(E30&gt;G30,1,0)+L29</f>
        <v>4</v>
      </c>
      <c r="M30" s="30" t="s">
        <v>0</v>
      </c>
      <c r="N30" s="75">
        <f>IF(E30&lt;G30,1,0)+N29</f>
        <v>1</v>
      </c>
    </row>
    <row r="31" spans="2:37" x14ac:dyDescent="0.35">
      <c r="B31" s="70">
        <v>3</v>
      </c>
      <c r="C31" s="59" t="str">
        <f>VLOOKUP(B31,B8:C15,2)</f>
        <v>PELIKÁN Jiří</v>
      </c>
      <c r="E31" s="72">
        <v>3</v>
      </c>
      <c r="F31" s="30" t="s">
        <v>0</v>
      </c>
      <c r="G31" s="73">
        <v>6</v>
      </c>
      <c r="I31" s="70">
        <v>1</v>
      </c>
      <c r="J31" s="59" t="str">
        <f>VLOOKUP(I31,I8:J15,2)</f>
        <v>FRANĚK Michal</v>
      </c>
      <c r="K31" s="12"/>
      <c r="L31" s="74">
        <f>IF(E31&gt;G31,1,0)+L30</f>
        <v>4</v>
      </c>
      <c r="M31" s="30" t="s">
        <v>0</v>
      </c>
      <c r="N31" s="75">
        <f>IF(E31&lt;G31,1,0)+N30</f>
        <v>2</v>
      </c>
    </row>
    <row r="32" spans="2:37" x14ac:dyDescent="0.35">
      <c r="B32" s="70">
        <v>4</v>
      </c>
      <c r="C32" s="59" t="str">
        <f>VLOOKUP(B32,B8:C15,2)</f>
        <v>PELIKÁN Pavel</v>
      </c>
      <c r="E32" s="72">
        <v>1</v>
      </c>
      <c r="F32" s="30" t="s">
        <v>0</v>
      </c>
      <c r="G32" s="73">
        <v>3</v>
      </c>
      <c r="I32" s="70">
        <v>5</v>
      </c>
      <c r="J32" s="59" t="str">
        <f>VLOOKUP(I32,I8:J15,2)</f>
        <v>VRÁNA Martin</v>
      </c>
      <c r="K32" s="24"/>
      <c r="L32" s="74">
        <f>IF(E32&gt;G32,1,0)+L31</f>
        <v>4</v>
      </c>
      <c r="M32" s="30" t="s">
        <v>0</v>
      </c>
      <c r="N32" s="75">
        <f>IF(E32&lt;G32,1,0)+N31</f>
        <v>3</v>
      </c>
      <c r="AJ32" s="16"/>
      <c r="AK32" s="16"/>
    </row>
    <row r="33" spans="2:37" ht="16" thickBot="1" x14ac:dyDescent="0.4">
      <c r="B33" s="76">
        <v>6</v>
      </c>
      <c r="C33" s="61" t="str">
        <f>VLOOKUP(B33,B8:C15,2)</f>
        <v>TICHAVSKÝ Milan</v>
      </c>
      <c r="E33" s="78">
        <v>0</v>
      </c>
      <c r="F33" s="79" t="s">
        <v>0</v>
      </c>
      <c r="G33" s="80">
        <v>2</v>
      </c>
      <c r="I33" s="76">
        <v>4</v>
      </c>
      <c r="J33" s="61" t="str">
        <f>VLOOKUP(I33,I8:J15,2)</f>
        <v>MARTINČIČ Jakub</v>
      </c>
      <c r="K33" s="24"/>
      <c r="L33" s="81">
        <f>IF(E33&gt;G33,1,0)+L32</f>
        <v>4</v>
      </c>
      <c r="M33" s="79" t="s">
        <v>0</v>
      </c>
      <c r="N33" s="82">
        <f>IF(E33&lt;G33,1,0)+N32</f>
        <v>4</v>
      </c>
      <c r="AJ33" s="16"/>
      <c r="AK33" s="16"/>
    </row>
    <row r="34" spans="2:37" ht="10" customHeight="1" thickBot="1" x14ac:dyDescent="0.4">
      <c r="B34" s="83"/>
      <c r="C34" s="24"/>
      <c r="E34" s="25"/>
      <c r="F34" s="25"/>
      <c r="G34" s="25"/>
      <c r="I34" s="84"/>
      <c r="J34" s="24"/>
      <c r="K34" s="12"/>
      <c r="L34" s="31"/>
      <c r="M34" s="25"/>
      <c r="AJ34" s="16"/>
      <c r="AK34" s="16"/>
    </row>
    <row r="35" spans="2:37" x14ac:dyDescent="0.35">
      <c r="B35" s="62">
        <v>1</v>
      </c>
      <c r="C35" s="67" t="str">
        <f>VLOOKUP(B35,B8:C15,2)</f>
        <v>ALEXANDROV Pavel</v>
      </c>
      <c r="E35" s="64">
        <v>2</v>
      </c>
      <c r="F35" s="65" t="s">
        <v>0</v>
      </c>
      <c r="G35" s="66">
        <v>3</v>
      </c>
      <c r="I35" s="62">
        <v>2</v>
      </c>
      <c r="J35" s="67" t="str">
        <f>VLOOKUP(I35,I8:J15,2)</f>
        <v>CHYTIL Jakub</v>
      </c>
      <c r="K35" s="24"/>
      <c r="L35" s="68">
        <f>IF(E35&gt;G35,1,0)+L33</f>
        <v>4</v>
      </c>
      <c r="M35" s="65" t="s">
        <v>0</v>
      </c>
      <c r="N35" s="69">
        <f>IF(E35&lt;G35,1,0)+N33</f>
        <v>5</v>
      </c>
    </row>
    <row r="36" spans="2:37" x14ac:dyDescent="0.35">
      <c r="B36" s="70">
        <v>2</v>
      </c>
      <c r="C36" s="59" t="str">
        <f>VLOOKUP(B36,B8:C15,2)</f>
        <v>KOLODĚJ Pavel</v>
      </c>
      <c r="E36" s="72">
        <v>1</v>
      </c>
      <c r="F36" s="30" t="s">
        <v>0</v>
      </c>
      <c r="G36" s="73">
        <v>0</v>
      </c>
      <c r="I36" s="70">
        <v>1</v>
      </c>
      <c r="J36" s="59" t="str">
        <f>VLOOKUP(I36,I8:J15,2)</f>
        <v>FRANĚK Michal</v>
      </c>
      <c r="K36" s="24"/>
      <c r="L36" s="74">
        <f>IF(E36&gt;G36,1,0)+L35</f>
        <v>5</v>
      </c>
      <c r="M36" s="30" t="s">
        <v>0</v>
      </c>
      <c r="N36" s="75">
        <f>IF(E36&lt;G36,1,0)+N35</f>
        <v>5</v>
      </c>
    </row>
    <row r="37" spans="2:37" x14ac:dyDescent="0.35">
      <c r="B37" s="70">
        <v>7</v>
      </c>
      <c r="C37" s="59" t="str">
        <f>VLOOKUP(B37,B8:C15,2)</f>
        <v>KUBEČKA Jan</v>
      </c>
      <c r="E37" s="72">
        <v>0</v>
      </c>
      <c r="F37" s="30" t="s">
        <v>0</v>
      </c>
      <c r="G37" s="73">
        <v>1</v>
      </c>
      <c r="I37" s="70">
        <v>5</v>
      </c>
      <c r="J37" s="59" t="str">
        <f>VLOOKUP(I37,I8:J15,2)</f>
        <v>VRÁNA Martin</v>
      </c>
      <c r="K37" s="24"/>
      <c r="L37" s="74">
        <f>IF(E37&gt;G37,1,0)+L36</f>
        <v>5</v>
      </c>
      <c r="M37" s="30" t="s">
        <v>0</v>
      </c>
      <c r="N37" s="75">
        <f>IF(E37&lt;G37,1,0)+N36</f>
        <v>6</v>
      </c>
    </row>
    <row r="38" spans="2:37" x14ac:dyDescent="0.35">
      <c r="B38" s="70">
        <v>4</v>
      </c>
      <c r="C38" s="59" t="str">
        <f>VLOOKUP(B38,B8:C15,2)</f>
        <v>PELIKÁN Pavel</v>
      </c>
      <c r="E38" s="72">
        <v>3</v>
      </c>
      <c r="F38" s="30" t="s">
        <v>0</v>
      </c>
      <c r="G38" s="73">
        <v>1</v>
      </c>
      <c r="I38" s="70">
        <v>4</v>
      </c>
      <c r="J38" s="59" t="str">
        <f>VLOOKUP(I38,I8:J15,2)</f>
        <v>MARTINČIČ Jakub</v>
      </c>
      <c r="K38" s="24"/>
      <c r="L38" s="74">
        <f>IF(E38&gt;G38,1,0)+L37</f>
        <v>6</v>
      </c>
      <c r="M38" s="30" t="s">
        <v>0</v>
      </c>
      <c r="N38" s="75">
        <f>IF(E38&lt;G38,1,0)+N37</f>
        <v>6</v>
      </c>
    </row>
    <row r="39" spans="2:37" ht="16" thickBot="1" x14ac:dyDescent="0.4">
      <c r="B39" s="76">
        <v>5</v>
      </c>
      <c r="C39" s="61" t="str">
        <f>VLOOKUP(B39,B8:C15,2)</f>
        <v>PROCHÁZKA Jaromír</v>
      </c>
      <c r="E39" s="78">
        <v>0</v>
      </c>
      <c r="F39" s="79" t="s">
        <v>0</v>
      </c>
      <c r="G39" s="80">
        <v>0</v>
      </c>
      <c r="I39" s="76">
        <v>3</v>
      </c>
      <c r="J39" s="61" t="str">
        <f>VLOOKUP(I39,I8:J15,2)</f>
        <v>MAJER Zdeněk</v>
      </c>
      <c r="K39" s="24"/>
      <c r="L39" s="81">
        <f>IF(E39&gt;G39,1,0)+L38</f>
        <v>6</v>
      </c>
      <c r="M39" s="79" t="s">
        <v>0</v>
      </c>
      <c r="N39" s="82">
        <f>IF(E39&lt;G39,1,0)+N38</f>
        <v>6</v>
      </c>
    </row>
    <row r="40" spans="2:37" ht="10" customHeight="1" thickBot="1" x14ac:dyDescent="0.4">
      <c r="B40" s="83"/>
      <c r="I40" s="83"/>
    </row>
    <row r="41" spans="2:37" x14ac:dyDescent="0.35">
      <c r="B41" s="62">
        <v>1</v>
      </c>
      <c r="C41" s="67" t="str">
        <f>VLOOKUP(B41,B8:C15,2)</f>
        <v>ALEXANDROV Pavel</v>
      </c>
      <c r="E41" s="64">
        <v>5</v>
      </c>
      <c r="F41" s="65" t="s">
        <v>0</v>
      </c>
      <c r="G41" s="66">
        <v>2</v>
      </c>
      <c r="I41" s="62">
        <v>1</v>
      </c>
      <c r="J41" s="67" t="str">
        <f>VLOOKUP(I41,I8:J15,2)</f>
        <v>FRANĚK Michal</v>
      </c>
      <c r="K41" s="24"/>
      <c r="L41" s="68">
        <f>IF(E41&gt;G41,1,0)+L39</f>
        <v>7</v>
      </c>
      <c r="M41" s="65" t="s">
        <v>0</v>
      </c>
      <c r="N41" s="69">
        <f>IF(E41&lt;G41,1,0)+N39</f>
        <v>6</v>
      </c>
    </row>
    <row r="42" spans="2:37" x14ac:dyDescent="0.35">
      <c r="B42" s="70">
        <v>2</v>
      </c>
      <c r="C42" s="59" t="str">
        <f>VLOOKUP(B42,B8:C15,2)</f>
        <v>KOLODĚJ Pavel</v>
      </c>
      <c r="E42" s="72">
        <v>1</v>
      </c>
      <c r="F42" s="30" t="s">
        <v>0</v>
      </c>
      <c r="G42" s="73">
        <v>0</v>
      </c>
      <c r="I42" s="70">
        <v>5</v>
      </c>
      <c r="J42" s="59" t="str">
        <f>VLOOKUP(I42,I8:J15,2)</f>
        <v>VRÁNA Martin</v>
      </c>
      <c r="K42" s="24"/>
      <c r="L42" s="74">
        <f>IF(E42&gt;G42,1,0)+L41</f>
        <v>8</v>
      </c>
      <c r="M42" s="30" t="s">
        <v>0</v>
      </c>
      <c r="N42" s="75">
        <f>IF(E42&lt;G42,1,0)+N41</f>
        <v>6</v>
      </c>
    </row>
    <row r="43" spans="2:37" x14ac:dyDescent="0.35">
      <c r="B43" s="70">
        <v>3</v>
      </c>
      <c r="C43" s="59" t="str">
        <f>VLOOKUP(B43,B8:C15,2)</f>
        <v>PELIKÁN Jiří</v>
      </c>
      <c r="E43" s="72">
        <v>4</v>
      </c>
      <c r="F43" s="30" t="s">
        <v>0</v>
      </c>
      <c r="G43" s="73">
        <v>1</v>
      </c>
      <c r="I43" s="70">
        <v>4</v>
      </c>
      <c r="J43" s="59" t="str">
        <f>VLOOKUP(I43,I8:J15,2)</f>
        <v>MARTINČIČ Jakub</v>
      </c>
      <c r="K43" s="24"/>
      <c r="L43" s="74">
        <f>IF(E43&gt;G43,1,0)+L42</f>
        <v>9</v>
      </c>
      <c r="M43" s="30" t="s">
        <v>0</v>
      </c>
      <c r="N43" s="75">
        <f>IF(E43&lt;G43,1,0)+N42</f>
        <v>6</v>
      </c>
    </row>
    <row r="44" spans="2:37" x14ac:dyDescent="0.35">
      <c r="B44" s="70">
        <v>4</v>
      </c>
      <c r="C44" s="59" t="str">
        <f>VLOOKUP(B44,B8:C15,2)</f>
        <v>PELIKÁN Pavel</v>
      </c>
      <c r="E44" s="72">
        <v>5</v>
      </c>
      <c r="F44" s="30" t="s">
        <v>0</v>
      </c>
      <c r="G44" s="73">
        <v>1</v>
      </c>
      <c r="I44" s="70">
        <v>3</v>
      </c>
      <c r="J44" s="59" t="str">
        <f>VLOOKUP(I44,I8:J15,2)</f>
        <v>MAJER Zdeněk</v>
      </c>
      <c r="K44" s="24"/>
      <c r="L44" s="74">
        <f>IF(E44&gt;G44,1,0)+L43</f>
        <v>10</v>
      </c>
      <c r="M44" s="30" t="s">
        <v>0</v>
      </c>
      <c r="N44" s="75">
        <f>IF(E44&lt;G44,1,0)+N43</f>
        <v>6</v>
      </c>
    </row>
    <row r="45" spans="2:37" ht="16" thickBot="1" x14ac:dyDescent="0.4">
      <c r="B45" s="76">
        <v>5</v>
      </c>
      <c r="C45" s="61" t="str">
        <f>VLOOKUP(B45,B8:C15,2)</f>
        <v>PROCHÁZKA Jaromír</v>
      </c>
      <c r="E45" s="78">
        <v>1</v>
      </c>
      <c r="F45" s="79" t="s">
        <v>0</v>
      </c>
      <c r="G45" s="80">
        <v>0</v>
      </c>
      <c r="I45" s="76">
        <v>2</v>
      </c>
      <c r="J45" s="61" t="str">
        <f>VLOOKUP(I45,I8:J15,2)</f>
        <v>CHYTIL Jakub</v>
      </c>
      <c r="K45" s="24"/>
      <c r="L45" s="81">
        <f>IF(E45&gt;G45,1,0)+L44</f>
        <v>11</v>
      </c>
      <c r="M45" s="79" t="s">
        <v>0</v>
      </c>
      <c r="N45" s="82">
        <f>IF(E45&lt;G45,1,0)+N44</f>
        <v>6</v>
      </c>
    </row>
    <row r="46" spans="2:37" ht="7.5" customHeight="1" thickBot="1" x14ac:dyDescent="0.4"/>
    <row r="47" spans="2:37" ht="19" customHeight="1" thickBot="1" x14ac:dyDescent="0.5">
      <c r="E47" s="35">
        <f>SUM(homescore)</f>
        <v>48</v>
      </c>
      <c r="F47" s="36" t="s">
        <v>0</v>
      </c>
      <c r="G47" s="37">
        <f>SUM(visitorscore)</f>
        <v>32</v>
      </c>
      <c r="L47" s="32">
        <f>L45</f>
        <v>11</v>
      </c>
      <c r="M47" s="33" t="s">
        <v>0</v>
      </c>
      <c r="N47" s="34">
        <f>N45</f>
        <v>6</v>
      </c>
      <c r="Q47" s="14"/>
    </row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362F-C64B-4C87-AC46-70B73D754CE7}">
  <dimension ref="A1:AK47"/>
  <sheetViews>
    <sheetView workbookViewId="0"/>
  </sheetViews>
  <sheetFormatPr defaultRowHeight="15.5" x14ac:dyDescent="0.35"/>
  <cols>
    <col min="1" max="1" width="3.6328125" style="14" customWidth="1"/>
    <col min="2" max="2" width="2.36328125" style="7" customWidth="1"/>
    <col min="3" max="3" width="25.6328125" style="14" customWidth="1"/>
    <col min="4" max="4" width="2.08984375" style="24" customWidth="1"/>
    <col min="5" max="5" width="3.81640625" style="10" customWidth="1"/>
    <col min="6" max="6" width="1.08984375" style="11" customWidth="1"/>
    <col min="7" max="7" width="3.81640625" style="10" customWidth="1"/>
    <col min="8" max="8" width="1.54296875" style="12" customWidth="1"/>
    <col min="9" max="9" width="2.36328125" style="7" customWidth="1"/>
    <col min="10" max="10" width="25.6328125" style="14" customWidth="1"/>
    <col min="11" max="11" width="2.7265625" style="14" customWidth="1"/>
    <col min="12" max="12" width="3.81640625" style="15" customWidth="1"/>
    <col min="13" max="13" width="1.26953125" style="11" customWidth="1"/>
    <col min="14" max="14" width="3.90625" style="15" customWidth="1"/>
    <col min="15" max="15" width="2.90625" style="16" hidden="1" customWidth="1"/>
    <col min="16" max="16" width="18.6328125" style="16" hidden="1" customWidth="1"/>
    <col min="17" max="17" width="5" style="16" hidden="1" customWidth="1"/>
    <col min="18" max="24" width="5" style="14" hidden="1" customWidth="1"/>
    <col min="25" max="25" width="3.7265625" style="14" hidden="1" customWidth="1"/>
    <col min="26" max="26" width="3.90625" style="14" hidden="1" customWidth="1"/>
    <col min="27" max="27" width="17.1796875" style="14" hidden="1" customWidth="1"/>
    <col min="28" max="28" width="8.453125" style="14" hidden="1" customWidth="1"/>
    <col min="29" max="35" width="5.81640625" style="14" hidden="1" customWidth="1"/>
    <col min="36" max="36" width="15.1796875" style="14" hidden="1" customWidth="1"/>
    <col min="37" max="37" width="8.7265625" style="14" hidden="1" customWidth="1"/>
    <col min="38" max="16384" width="8.7265625" style="14"/>
  </cols>
  <sheetData>
    <row r="1" spans="1:36" ht="26" customHeight="1" x14ac:dyDescent="0.35">
      <c r="A1" s="38"/>
      <c r="B1" s="38"/>
      <c r="C1" s="38"/>
      <c r="D1" s="38"/>
      <c r="E1" s="96" t="s">
        <v>160</v>
      </c>
      <c r="F1" s="96"/>
      <c r="G1" s="96"/>
      <c r="H1" s="96"/>
      <c r="I1" s="96"/>
      <c r="J1" s="96"/>
      <c r="K1" s="96"/>
      <c r="L1" s="96"/>
      <c r="M1" s="96"/>
      <c r="N1" s="96"/>
      <c r="O1" s="96"/>
      <c r="AB1" s="17" t="s">
        <v>1</v>
      </c>
      <c r="AC1" s="18" t="s">
        <v>2</v>
      </c>
      <c r="AD1" s="18" t="s">
        <v>3</v>
      </c>
      <c r="AE1" s="18" t="s">
        <v>4</v>
      </c>
      <c r="AF1" s="19" t="s">
        <v>5</v>
      </c>
      <c r="AG1" s="20" t="s">
        <v>6</v>
      </c>
      <c r="AH1" s="18" t="s">
        <v>7</v>
      </c>
      <c r="AI1" s="19" t="s">
        <v>8</v>
      </c>
      <c r="AJ1" s="12" t="s">
        <v>9</v>
      </c>
    </row>
    <row r="2" spans="1:36" ht="21" customHeight="1" x14ac:dyDescent="0.35">
      <c r="A2" s="39" t="s">
        <v>165</v>
      </c>
      <c r="B2" s="39"/>
      <c r="C2" s="39"/>
      <c r="D2" s="39"/>
      <c r="E2" s="97" t="s">
        <v>161</v>
      </c>
      <c r="F2" s="97"/>
      <c r="G2" s="97"/>
      <c r="H2" s="97"/>
      <c r="I2" s="97"/>
      <c r="J2" s="97"/>
      <c r="K2" s="97"/>
      <c r="L2" s="97"/>
      <c r="M2" s="97"/>
      <c r="N2" s="97"/>
      <c r="O2" s="97"/>
      <c r="AB2" s="21"/>
      <c r="AC2" s="12"/>
      <c r="AD2" s="12"/>
      <c r="AE2" s="12"/>
      <c r="AF2" s="22"/>
      <c r="AG2" s="23"/>
      <c r="AH2" s="12"/>
      <c r="AI2" s="22"/>
      <c r="AJ2" s="12"/>
    </row>
    <row r="3" spans="1:36" ht="21" customHeight="1" x14ac:dyDescent="0.35">
      <c r="A3" s="39"/>
      <c r="B3" s="39"/>
      <c r="C3" s="39"/>
      <c r="D3" s="39"/>
      <c r="E3" s="98" t="s">
        <v>162</v>
      </c>
      <c r="F3" s="98"/>
      <c r="G3" s="98"/>
      <c r="H3" s="98"/>
      <c r="I3" s="98"/>
      <c r="J3" s="98"/>
      <c r="K3" s="98"/>
      <c r="L3" s="98"/>
      <c r="M3" s="98"/>
      <c r="N3" s="98"/>
      <c r="O3" s="98"/>
      <c r="AB3" s="21"/>
      <c r="AC3" s="12"/>
      <c r="AD3" s="12"/>
      <c r="AE3" s="12"/>
      <c r="AF3" s="22"/>
      <c r="AG3" s="23"/>
      <c r="AH3" s="12"/>
      <c r="AI3" s="22"/>
      <c r="AJ3" s="12"/>
    </row>
    <row r="4" spans="1:36" ht="15.5" customHeight="1" x14ac:dyDescent="0.35">
      <c r="A4" s="90" t="s">
        <v>170</v>
      </c>
      <c r="B4" s="90"/>
      <c r="C4" s="90"/>
      <c r="D4" s="92" t="s">
        <v>171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AB4" s="21"/>
      <c r="AC4" s="12"/>
      <c r="AD4" s="12"/>
      <c r="AE4" s="12"/>
      <c r="AF4" s="22"/>
      <c r="AG4" s="23"/>
      <c r="AH4" s="12"/>
      <c r="AI4" s="22"/>
      <c r="AJ4" s="12"/>
    </row>
    <row r="5" spans="1:36" ht="15.5" customHeight="1" x14ac:dyDescent="0.35">
      <c r="A5" s="90" t="s">
        <v>163</v>
      </c>
      <c r="B5" s="90"/>
      <c r="C5" s="90"/>
      <c r="D5" s="91">
        <v>43512</v>
      </c>
      <c r="E5" s="92"/>
      <c r="F5" s="92"/>
      <c r="G5" s="92"/>
      <c r="H5" s="92"/>
      <c r="I5" s="92"/>
      <c r="J5" s="40" t="s">
        <v>164</v>
      </c>
      <c r="K5" s="93">
        <v>3</v>
      </c>
      <c r="L5" s="93"/>
      <c r="M5" s="93"/>
      <c r="N5" s="93"/>
      <c r="O5" s="93"/>
      <c r="AB5" s="21"/>
      <c r="AC5" s="12"/>
      <c r="AD5" s="12"/>
      <c r="AE5" s="12"/>
      <c r="AF5" s="22"/>
      <c r="AG5" s="23"/>
      <c r="AH5" s="12"/>
      <c r="AI5" s="22"/>
      <c r="AJ5" s="12"/>
    </row>
    <row r="6" spans="1:36" ht="8.5" customHeight="1" thickBot="1" x14ac:dyDescent="0.4">
      <c r="C6" s="8"/>
      <c r="D6" s="9"/>
      <c r="I6" s="13"/>
      <c r="AB6" s="21"/>
      <c r="AC6" s="12"/>
      <c r="AD6" s="12"/>
      <c r="AE6" s="12"/>
      <c r="AF6" s="22"/>
      <c r="AG6" s="23"/>
      <c r="AH6" s="12"/>
      <c r="AI6" s="22"/>
      <c r="AJ6" s="12"/>
    </row>
    <row r="7" spans="1:36" s="41" customFormat="1" ht="23" customHeight="1" thickBot="1" x14ac:dyDescent="0.4">
      <c r="B7" s="94" t="s">
        <v>168</v>
      </c>
      <c r="C7" s="95"/>
      <c r="D7" s="42"/>
      <c r="E7" s="43"/>
      <c r="F7" s="44"/>
      <c r="G7" s="43"/>
      <c r="H7" s="45"/>
      <c r="I7" s="94" t="s">
        <v>169</v>
      </c>
      <c r="J7" s="95"/>
      <c r="L7" s="44"/>
      <c r="M7" s="44"/>
      <c r="N7" s="44"/>
      <c r="O7" s="46"/>
      <c r="P7" s="47"/>
      <c r="Q7" s="48" t="s">
        <v>1</v>
      </c>
      <c r="R7" s="49" t="s">
        <v>2</v>
      </c>
      <c r="S7" s="49" t="s">
        <v>3</v>
      </c>
      <c r="T7" s="49" t="s">
        <v>4</v>
      </c>
      <c r="U7" s="50" t="s">
        <v>5</v>
      </c>
      <c r="V7" s="51" t="s">
        <v>6</v>
      </c>
      <c r="W7" s="49" t="s">
        <v>7</v>
      </c>
      <c r="X7" s="50" t="s">
        <v>8</v>
      </c>
      <c r="AA7" s="52" t="str">
        <f t="shared" ref="AA7:AA13" si="0">C8</f>
        <v>FOLTÝN Jaromír jun</v>
      </c>
      <c r="AB7" s="53">
        <f>SUM(AC7:AE7)</f>
        <v>5</v>
      </c>
      <c r="AC7" s="46">
        <f t="array" ref="AC7">SUM((home=AA7)*(homescore&gt;visitorscore),(visitor=AA7)*(visitorscore&gt;homescore))</f>
        <v>1</v>
      </c>
      <c r="AD7" s="46">
        <f t="array" ref="AD7">SUM((home=AA7)*(homescore=visitorscore)*ISNUMBER(visitorscore),(visitor=AA7)*(visitorscore=homescore)*ISNUMBER(homescore))</f>
        <v>3</v>
      </c>
      <c r="AE7" s="46">
        <f t="array" ref="AE7">SUM((home=AA7)*(homescore&lt;visitorscore),(visitor=AA7)*(visitorscore&lt;homescore))</f>
        <v>1</v>
      </c>
      <c r="AF7" s="54">
        <f t="shared" ref="AF7" si="1">SUMIF(home,AA7,homescore)+SUMIF(visitor,AA7,visitorscore)</f>
        <v>11</v>
      </c>
      <c r="AG7" s="55">
        <f t="shared" ref="AG7" si="2">SUMIF(home,AA7,visitorscore)+SUMIF(visitor,AA7,homescore)</f>
        <v>14</v>
      </c>
      <c r="AH7" s="45">
        <f>AF7-AG7</f>
        <v>-3</v>
      </c>
      <c r="AI7" s="54">
        <f>(AC7*2)+AD7</f>
        <v>5</v>
      </c>
      <c r="AJ7" s="41">
        <f>AF7+AH7*10000+AI7*1000000000</f>
        <v>4999970011</v>
      </c>
    </row>
    <row r="8" spans="1:36" x14ac:dyDescent="0.35">
      <c r="B8" s="56">
        <v>1</v>
      </c>
      <c r="C8" s="57" t="s">
        <v>12</v>
      </c>
      <c r="I8" s="56">
        <v>1</v>
      </c>
      <c r="J8" s="57" t="s">
        <v>22</v>
      </c>
      <c r="P8" s="26" t="str">
        <f t="array" ref="P8">INDEX(AA7:AA22,MATCH(LARGE($AJ$7:$AJ$22-ROW($AJ$7:$AJ$22)/COUNT($AJ$7:$AJ$22),ROW(P8)-ROW(P$8)+1),$AJ$7:$AJ$22-ROW($AJ$7:$AJ$22)/COUNT($AJ$7:$AJ$22),0))</f>
        <v>ALEXANDROV Pavel</v>
      </c>
      <c r="Q8" s="23">
        <f t="shared" ref="Q8:Q23" si="3">VLOOKUP($P8,$AA$7:$AI$22,2,0)</f>
        <v>5</v>
      </c>
      <c r="R8" s="16">
        <f t="shared" ref="R8:R23" si="4">VLOOKUP($P8,$AA$7:$AI$22,3,0)</f>
        <v>4</v>
      </c>
      <c r="S8" s="16">
        <f t="shared" ref="S8:S23" si="5">VLOOKUP($P8,$AA$7:$AI$22,4,0)</f>
        <v>0</v>
      </c>
      <c r="T8" s="16">
        <f t="shared" ref="T8:T23" si="6">VLOOKUP($P8,$AA$7:$AI$22,5,0)</f>
        <v>1</v>
      </c>
      <c r="U8" s="22">
        <f t="shared" ref="U8:U23" si="7">VLOOKUP($P8,$AA$7:$AI$22,6,0)</f>
        <v>16</v>
      </c>
      <c r="V8" s="23">
        <f t="shared" ref="V8:V23" si="8">VLOOKUP($P8,$AA$7:$AI$22,7,0)</f>
        <v>7</v>
      </c>
      <c r="W8" s="16">
        <f t="shared" ref="W8:W23" si="9">VLOOKUP($P8,$AA$7:$AI$22,8,0)</f>
        <v>9</v>
      </c>
      <c r="X8" s="22">
        <f t="shared" ref="X8:X23" si="10">VLOOKUP($P8,$AA$7:$AI$22,9,0)</f>
        <v>8</v>
      </c>
      <c r="AA8" s="27" t="str">
        <f t="shared" si="0"/>
        <v>SYRŮČEK Adam</v>
      </c>
      <c r="AB8" s="21">
        <f t="shared" ref="AB8:AB22" si="11">SUM(AC8:AE8)</f>
        <v>5</v>
      </c>
      <c r="AC8" s="16">
        <f t="array" ref="AC8">SUM((home=AA8)*(homescore&gt;visitorscore),(visitor=AA8)*(visitorscore&gt;homescore))</f>
        <v>3</v>
      </c>
      <c r="AD8" s="16">
        <f t="array" ref="AD8">SUM((home=AA8)*(homescore=visitorscore)*ISNUMBER(visitorscore),(visitor=AA8)*(visitorscore=homescore)*ISNUMBER(homescore))</f>
        <v>1</v>
      </c>
      <c r="AE8" s="16">
        <f t="array" ref="AE8">SUM((home=AA8)*(homescore&lt;visitorscore),(visitor=AA8)*(visitorscore&lt;homescore))</f>
        <v>1</v>
      </c>
      <c r="AF8" s="22">
        <f t="shared" ref="AF8" si="12">SUMIF(home,AA8,homescore)+SUMIF(visitor,AA8,visitorscore)</f>
        <v>14</v>
      </c>
      <c r="AG8" s="23">
        <f t="shared" ref="AG8" si="13">SUMIF(home,AA8,visitorscore)+SUMIF(visitor,AA8,homescore)</f>
        <v>12</v>
      </c>
      <c r="AH8" s="12">
        <f t="shared" ref="AH8:AH22" si="14">AF8-AG8</f>
        <v>2</v>
      </c>
      <c r="AI8" s="54">
        <f t="shared" ref="AI8:AI22" si="15">(AC8*2)+AD8</f>
        <v>7</v>
      </c>
      <c r="AJ8" s="14">
        <f t="shared" ref="AJ8:AJ22" si="16">AF8+AH8*10000+AI8*1000000000</f>
        <v>7000020014</v>
      </c>
    </row>
    <row r="9" spans="1:36" x14ac:dyDescent="0.35">
      <c r="B9" s="58">
        <v>2</v>
      </c>
      <c r="C9" s="59" t="s">
        <v>13</v>
      </c>
      <c r="I9" s="58">
        <v>2</v>
      </c>
      <c r="J9" s="59" t="s">
        <v>21</v>
      </c>
      <c r="P9" s="26" t="str">
        <f t="array" ref="P9">INDEX(AA7:AA22,MATCH(LARGE($AJ$7:$AJ$22-ROW($AJ$7:$AJ$22)/COUNT($AJ$7:$AJ$22),ROW(P9)-ROW(P$8)+1),$AJ$7:$AJ$22-ROW($AJ$7:$AJ$22)/COUNT($AJ$7:$AJ$22),0))</f>
        <v>VANČURA Tomáš</v>
      </c>
      <c r="Q9" s="23">
        <f t="shared" si="3"/>
        <v>5</v>
      </c>
      <c r="R9" s="16">
        <f t="shared" si="4"/>
        <v>3</v>
      </c>
      <c r="S9" s="16">
        <f t="shared" si="5"/>
        <v>1</v>
      </c>
      <c r="T9" s="16">
        <f t="shared" si="6"/>
        <v>1</v>
      </c>
      <c r="U9" s="22">
        <f t="shared" si="7"/>
        <v>15</v>
      </c>
      <c r="V9" s="23">
        <f t="shared" si="8"/>
        <v>10</v>
      </c>
      <c r="W9" s="16">
        <f t="shared" si="9"/>
        <v>5</v>
      </c>
      <c r="X9" s="22">
        <f t="shared" si="10"/>
        <v>7</v>
      </c>
      <c r="AA9" s="27" t="str">
        <f t="shared" si="0"/>
        <v>DUCHOŇ Michal</v>
      </c>
      <c r="AB9" s="21">
        <f t="shared" si="11"/>
        <v>5</v>
      </c>
      <c r="AC9" s="16">
        <f t="array" ref="AC9">SUM((home=AA9)*(homescore&gt;visitorscore),(visitor=AA9)*(visitorscore&gt;homescore))</f>
        <v>1</v>
      </c>
      <c r="AD9" s="16">
        <f t="array" ref="AD9">SUM((home=AA9)*(homescore=visitorscore)*ISNUMBER(visitorscore),(visitor=AA9)*(visitorscore=homescore)*ISNUMBER(homescore))</f>
        <v>2</v>
      </c>
      <c r="AE9" s="16">
        <f t="array" ref="AE9">SUM((home=AA9)*(homescore&lt;visitorscore),(visitor=AA9)*(visitorscore&lt;homescore))</f>
        <v>2</v>
      </c>
      <c r="AF9" s="22">
        <f t="shared" ref="AF9" si="17">SUMIF(home,AA9,homescore)+SUMIF(visitor,AA9,visitorscore)</f>
        <v>9</v>
      </c>
      <c r="AG9" s="23">
        <f t="shared" ref="AG9" si="18">SUMIF(home,AA9,visitorscore)+SUMIF(visitor,AA9,homescore)</f>
        <v>10</v>
      </c>
      <c r="AH9" s="12">
        <f t="shared" si="14"/>
        <v>-1</v>
      </c>
      <c r="AI9" s="54">
        <f t="shared" si="15"/>
        <v>4</v>
      </c>
      <c r="AJ9" s="14">
        <f t="shared" si="16"/>
        <v>3999990009</v>
      </c>
    </row>
    <row r="10" spans="1:36" x14ac:dyDescent="0.35">
      <c r="B10" s="58">
        <v>3</v>
      </c>
      <c r="C10" s="59" t="s">
        <v>14</v>
      </c>
      <c r="I10" s="58">
        <v>3</v>
      </c>
      <c r="J10" s="59" t="s">
        <v>20</v>
      </c>
      <c r="P10" s="26" t="str">
        <f t="array" ref="P10">INDEX(AA7:AA22,MATCH(LARGE($AJ$7:$AJ$22-ROW($AJ$7:$AJ$22)/COUNT($AJ$7:$AJ$22),ROW(P10)-ROW(P$8)+1),$AJ$7:$AJ$22-ROW($AJ$7:$AJ$22)/COUNT($AJ$7:$AJ$22),0))</f>
        <v>SYRŮČEK Adam</v>
      </c>
      <c r="Q10" s="23">
        <f t="shared" si="3"/>
        <v>5</v>
      </c>
      <c r="R10" s="16">
        <f t="shared" si="4"/>
        <v>3</v>
      </c>
      <c r="S10" s="16">
        <f t="shared" si="5"/>
        <v>1</v>
      </c>
      <c r="T10" s="16">
        <f t="shared" si="6"/>
        <v>1</v>
      </c>
      <c r="U10" s="22">
        <f t="shared" si="7"/>
        <v>14</v>
      </c>
      <c r="V10" s="23">
        <f t="shared" si="8"/>
        <v>12</v>
      </c>
      <c r="W10" s="16">
        <f t="shared" si="9"/>
        <v>2</v>
      </c>
      <c r="X10" s="22">
        <f t="shared" si="10"/>
        <v>7</v>
      </c>
      <c r="AA10" s="27" t="str">
        <f t="shared" si="0"/>
        <v>VANČURA Tomáš</v>
      </c>
      <c r="AB10" s="21">
        <f t="shared" si="11"/>
        <v>5</v>
      </c>
      <c r="AC10" s="16">
        <f t="array" ref="AC10">SUM((home=AA10)*(homescore&gt;visitorscore),(visitor=AA10)*(visitorscore&gt;homescore))</f>
        <v>3</v>
      </c>
      <c r="AD10" s="16">
        <f t="array" ref="AD10">SUM((home=AA10)*(homescore=visitorscore)*ISNUMBER(visitorscore),(visitor=AA10)*(visitorscore=homescore)*ISNUMBER(homescore))</f>
        <v>1</v>
      </c>
      <c r="AE10" s="16">
        <f t="array" ref="AE10">SUM((home=AA10)*(homescore&lt;visitorscore),(visitor=AA10)*(visitorscore&lt;homescore))</f>
        <v>1</v>
      </c>
      <c r="AF10" s="22">
        <f t="shared" ref="AF10" si="19">SUMIF(home,AA10,homescore)+SUMIF(visitor,AA10,visitorscore)</f>
        <v>15</v>
      </c>
      <c r="AG10" s="23">
        <f t="shared" ref="AG10" si="20">SUMIF(home,AA10,visitorscore)+SUMIF(visitor,AA10,homescore)</f>
        <v>10</v>
      </c>
      <c r="AH10" s="12">
        <f t="shared" si="14"/>
        <v>5</v>
      </c>
      <c r="AI10" s="54">
        <f t="shared" si="15"/>
        <v>7</v>
      </c>
      <c r="AJ10" s="14">
        <f t="shared" si="16"/>
        <v>7000050015</v>
      </c>
    </row>
    <row r="11" spans="1:36" x14ac:dyDescent="0.35">
      <c r="B11" s="58">
        <v>4</v>
      </c>
      <c r="C11" s="59" t="s">
        <v>15</v>
      </c>
      <c r="I11" s="58">
        <v>4</v>
      </c>
      <c r="J11" s="59" t="s">
        <v>19</v>
      </c>
      <c r="P11" s="26" t="str">
        <f t="array" ref="P11">INDEX(AA7:AA22,MATCH(LARGE($AJ$7:$AJ$22-ROW($AJ$7:$AJ$22)/COUNT($AJ$7:$AJ$22),ROW(P11)-ROW(P$8)+1),$AJ$7:$AJ$22-ROW($AJ$7:$AJ$22)/COUNT($AJ$7:$AJ$22),0))</f>
        <v>KOLODĚJ Pavel</v>
      </c>
      <c r="Q11" s="23">
        <f t="shared" si="3"/>
        <v>4</v>
      </c>
      <c r="R11" s="16">
        <f t="shared" si="4"/>
        <v>1</v>
      </c>
      <c r="S11" s="16">
        <f t="shared" si="5"/>
        <v>3</v>
      </c>
      <c r="T11" s="16">
        <f t="shared" si="6"/>
        <v>0</v>
      </c>
      <c r="U11" s="22">
        <f t="shared" si="7"/>
        <v>7</v>
      </c>
      <c r="V11" s="23">
        <f t="shared" si="8"/>
        <v>6</v>
      </c>
      <c r="W11" s="16">
        <f t="shared" si="9"/>
        <v>1</v>
      </c>
      <c r="X11" s="22">
        <f t="shared" si="10"/>
        <v>5</v>
      </c>
      <c r="AA11" s="28" t="str">
        <f t="shared" si="0"/>
        <v>VANČUROVÁ Milada</v>
      </c>
      <c r="AB11" s="21">
        <f t="shared" si="11"/>
        <v>2</v>
      </c>
      <c r="AC11" s="16">
        <f t="array" ref="AC11">SUM((home=AA11)*(homescore&gt;visitorscore),(visitor=AA11)*(visitorscore&gt;homescore))</f>
        <v>0</v>
      </c>
      <c r="AD11" s="16">
        <f t="array" ref="AD11">SUM((home=AA11)*(homescore=visitorscore)*ISNUMBER(visitorscore),(visitor=AA11)*(visitorscore=homescore)*ISNUMBER(homescore))</f>
        <v>0</v>
      </c>
      <c r="AE11" s="16">
        <f t="array" ref="AE11">SUM((home=AA11)*(homescore&lt;visitorscore),(visitor=AA11)*(visitorscore&lt;homescore))</f>
        <v>2</v>
      </c>
      <c r="AF11" s="22">
        <f t="shared" ref="AF11" si="21">SUMIF(home,AA11,homescore)+SUMIF(visitor,AA11,visitorscore)</f>
        <v>3</v>
      </c>
      <c r="AG11" s="23">
        <f t="shared" ref="AG11" si="22">SUMIF(home,AA11,visitorscore)+SUMIF(visitor,AA11,homescore)</f>
        <v>7</v>
      </c>
      <c r="AH11" s="12">
        <f t="shared" si="14"/>
        <v>-4</v>
      </c>
      <c r="AI11" s="54">
        <f t="shared" si="15"/>
        <v>0</v>
      </c>
      <c r="AJ11" s="14">
        <f t="shared" si="16"/>
        <v>-39997</v>
      </c>
    </row>
    <row r="12" spans="1:36" x14ac:dyDescent="0.35">
      <c r="B12" s="58">
        <v>5</v>
      </c>
      <c r="C12" s="59" t="s">
        <v>16</v>
      </c>
      <c r="I12" s="58">
        <v>5</v>
      </c>
      <c r="J12" s="59" t="s">
        <v>18</v>
      </c>
      <c r="P12" s="26" t="str">
        <f t="array" ref="P12">INDEX(AA7:AA22,MATCH(LARGE($AJ$7:$AJ$22-ROW($AJ$7:$AJ$22)/COUNT($AJ$7:$AJ$22),ROW(P12)-ROW(P$8)+1),$AJ$7:$AJ$22-ROW($AJ$7:$AJ$22)/COUNT($AJ$7:$AJ$22),0))</f>
        <v>FOLTÝN Jaromír jun</v>
      </c>
      <c r="Q12" s="23">
        <f t="shared" si="3"/>
        <v>5</v>
      </c>
      <c r="R12" s="16">
        <f t="shared" si="4"/>
        <v>1</v>
      </c>
      <c r="S12" s="16">
        <f t="shared" si="5"/>
        <v>3</v>
      </c>
      <c r="T12" s="16">
        <f t="shared" si="6"/>
        <v>1</v>
      </c>
      <c r="U12" s="22">
        <f t="shared" si="7"/>
        <v>11</v>
      </c>
      <c r="V12" s="23">
        <f t="shared" si="8"/>
        <v>14</v>
      </c>
      <c r="W12" s="16">
        <f t="shared" si="9"/>
        <v>-3</v>
      </c>
      <c r="X12" s="22">
        <f t="shared" si="10"/>
        <v>5</v>
      </c>
      <c r="AA12" s="28" t="str">
        <f t="shared" si="0"/>
        <v>FOLTÝN Jaromír sen</v>
      </c>
      <c r="AB12" s="21">
        <f t="shared" si="11"/>
        <v>3</v>
      </c>
      <c r="AC12" s="16">
        <f t="array" ref="AC12">SUM((home=AA12)*(homescore&gt;visitorscore),(visitor=AA12)*(visitorscore&gt;homescore))</f>
        <v>0</v>
      </c>
      <c r="AD12" s="16">
        <f t="array" ref="AD12">SUM((home=AA12)*(homescore=visitorscore)*ISNUMBER(visitorscore),(visitor=AA12)*(visitorscore=homescore)*ISNUMBER(homescore))</f>
        <v>1</v>
      </c>
      <c r="AE12" s="16">
        <f t="array" ref="AE12">SUM((home=AA12)*(homescore&lt;visitorscore),(visitor=AA12)*(visitorscore&lt;homescore))</f>
        <v>2</v>
      </c>
      <c r="AF12" s="22">
        <f t="shared" ref="AF12" si="23">SUMIF(home,AA12,homescore)+SUMIF(visitor,AA12,visitorscore)</f>
        <v>4</v>
      </c>
      <c r="AG12" s="23">
        <f t="shared" ref="AG12" si="24">SUMIF(home,AA12,visitorscore)+SUMIF(visitor,AA12,homescore)</f>
        <v>12</v>
      </c>
      <c r="AH12" s="12">
        <f t="shared" si="14"/>
        <v>-8</v>
      </c>
      <c r="AI12" s="54">
        <f t="shared" si="15"/>
        <v>1</v>
      </c>
      <c r="AJ12" s="14">
        <f t="shared" si="16"/>
        <v>999920004</v>
      </c>
    </row>
    <row r="13" spans="1:36" x14ac:dyDescent="0.35">
      <c r="B13" s="58">
        <v>6</v>
      </c>
      <c r="C13" s="59" t="s">
        <v>17</v>
      </c>
      <c r="I13" s="58">
        <v>6</v>
      </c>
      <c r="J13" s="59" t="s">
        <v>23</v>
      </c>
      <c r="P13" s="26" t="str">
        <f t="array" ref="P13">INDEX(AA7:AA22,MATCH(LARGE($AJ$7:$AJ$22-ROW($AJ$7:$AJ$22)/COUNT($AJ$7:$AJ$22),ROW(P13)-ROW(P$8)+1),$AJ$7:$AJ$22-ROW($AJ$7:$AJ$22)/COUNT($AJ$7:$AJ$22),0))</f>
        <v>DUCHOŇ Michal</v>
      </c>
      <c r="Q13" s="23">
        <f t="shared" si="3"/>
        <v>5</v>
      </c>
      <c r="R13" s="16">
        <f t="shared" si="4"/>
        <v>1</v>
      </c>
      <c r="S13" s="16">
        <f t="shared" si="5"/>
        <v>2</v>
      </c>
      <c r="T13" s="16">
        <f t="shared" si="6"/>
        <v>2</v>
      </c>
      <c r="U13" s="22">
        <f t="shared" si="7"/>
        <v>9</v>
      </c>
      <c r="V13" s="23">
        <f t="shared" si="8"/>
        <v>10</v>
      </c>
      <c r="W13" s="16">
        <f t="shared" si="9"/>
        <v>-1</v>
      </c>
      <c r="X13" s="22">
        <f t="shared" si="10"/>
        <v>4</v>
      </c>
      <c r="AA13" s="28">
        <f t="shared" si="0"/>
        <v>0</v>
      </c>
      <c r="AB13" s="21">
        <f t="shared" si="11"/>
        <v>0</v>
      </c>
      <c r="AC13" s="16">
        <f t="array" ref="AC13">SUM((home=AA13)*(homescore&gt;visitorscore),(visitor=AA13)*(visitorscore&gt;homescore))</f>
        <v>0</v>
      </c>
      <c r="AD13" s="16">
        <f t="array" ref="AD13">SUM((home=AA13)*(homescore=visitorscore)*ISNUMBER(visitorscore),(visitor=AA13)*(visitorscore=homescore)*ISNUMBER(homescore))</f>
        <v>0</v>
      </c>
      <c r="AE13" s="16">
        <f t="array" ref="AE13">SUM((home=AA13)*(homescore&lt;visitorscore),(visitor=AA13)*(visitorscore&lt;homescore))</f>
        <v>0</v>
      </c>
      <c r="AF13" s="22">
        <f t="shared" ref="AF13:AF22" si="25">SUMIF(home,AA13,homescore)+SUMIF(visitor,AA13,visitorscore)</f>
        <v>0</v>
      </c>
      <c r="AG13" s="23">
        <f t="shared" ref="AG13:AG22" si="26">SUMIF(home,AA13,visitorscore)+SUMIF(visitor,AA13,homescore)</f>
        <v>0</v>
      </c>
      <c r="AH13" s="12">
        <f t="shared" si="14"/>
        <v>0</v>
      </c>
      <c r="AI13" s="54">
        <f t="shared" si="15"/>
        <v>0</v>
      </c>
      <c r="AJ13" s="14">
        <f t="shared" si="16"/>
        <v>0</v>
      </c>
    </row>
    <row r="14" spans="1:36" x14ac:dyDescent="0.35">
      <c r="B14" s="58">
        <v>7</v>
      </c>
      <c r="C14" s="59"/>
      <c r="I14" s="58">
        <v>7</v>
      </c>
      <c r="J14" s="59" t="s">
        <v>24</v>
      </c>
      <c r="P14" s="26" t="str">
        <f t="array" ref="P14">INDEX(AA7:AA22,MATCH(LARGE($AJ$7:$AJ$22-ROW($AJ$7:$AJ$22)/COUNT($AJ$7:$AJ$22),ROW(P14)-ROW(P$8)+1),$AJ$7:$AJ$22-ROW($AJ$7:$AJ$22)/COUNT($AJ$7:$AJ$22),0))</f>
        <v>PELIKÁN Pavel</v>
      </c>
      <c r="Q14" s="23">
        <f t="shared" si="3"/>
        <v>3</v>
      </c>
      <c r="R14" s="16">
        <f t="shared" si="4"/>
        <v>1</v>
      </c>
      <c r="S14" s="16">
        <f t="shared" si="5"/>
        <v>1</v>
      </c>
      <c r="T14" s="16">
        <f t="shared" si="6"/>
        <v>1</v>
      </c>
      <c r="U14" s="22">
        <f t="shared" si="7"/>
        <v>10</v>
      </c>
      <c r="V14" s="23">
        <f t="shared" si="8"/>
        <v>7</v>
      </c>
      <c r="W14" s="16">
        <f t="shared" si="9"/>
        <v>3</v>
      </c>
      <c r="X14" s="22">
        <f t="shared" si="10"/>
        <v>3</v>
      </c>
      <c r="AA14" s="28" t="str">
        <f>J8</f>
        <v>ALEXANDROV Pavel</v>
      </c>
      <c r="AB14" s="21">
        <f t="shared" si="11"/>
        <v>5</v>
      </c>
      <c r="AC14" s="16">
        <f t="array" ref="AC14">SUM((home=AA14)*(homescore&gt;visitorscore),(visitor=AA14)*(visitorscore&gt;homescore))</f>
        <v>4</v>
      </c>
      <c r="AD14" s="16">
        <f t="array" ref="AD14">SUM((home=AA14)*(homescore=visitorscore)*ISNUMBER(visitorscore),(visitor=AA14)*(visitorscore=homescore)*ISNUMBER(homescore))</f>
        <v>0</v>
      </c>
      <c r="AE14" s="16">
        <f t="array" ref="AE14">SUM((home=AA14)*(homescore&lt;visitorscore),(visitor=AA14)*(visitorscore&lt;homescore))</f>
        <v>1</v>
      </c>
      <c r="AF14" s="22">
        <f t="shared" si="25"/>
        <v>16</v>
      </c>
      <c r="AG14" s="23">
        <f t="shared" si="26"/>
        <v>7</v>
      </c>
      <c r="AH14" s="12">
        <f t="shared" si="14"/>
        <v>9</v>
      </c>
      <c r="AI14" s="54">
        <f t="shared" si="15"/>
        <v>8</v>
      </c>
      <c r="AJ14" s="14">
        <f t="shared" si="16"/>
        <v>8000090016</v>
      </c>
    </row>
    <row r="15" spans="1:36" ht="16" thickBot="1" x14ac:dyDescent="0.4">
      <c r="B15" s="60">
        <v>8</v>
      </c>
      <c r="C15" s="61"/>
      <c r="I15" s="60">
        <v>8</v>
      </c>
      <c r="J15" s="61"/>
      <c r="P15" s="26" t="str">
        <f t="array" ref="P15">INDEX(AA7:AA22,MATCH(LARGE($AJ$7:$AJ$22-ROW($AJ$7:$AJ$22)/COUNT($AJ$7:$AJ$22),ROW(P15)-ROW(P$8)+1),$AJ$7:$AJ$22-ROW($AJ$7:$AJ$22)/COUNT($AJ$7:$AJ$22),0))</f>
        <v>KUBEČKA Jan</v>
      </c>
      <c r="Q15" s="23">
        <f t="shared" si="3"/>
        <v>3</v>
      </c>
      <c r="R15" s="16">
        <f t="shared" si="4"/>
        <v>1</v>
      </c>
      <c r="S15" s="16">
        <f t="shared" si="5"/>
        <v>1</v>
      </c>
      <c r="T15" s="16">
        <f t="shared" si="6"/>
        <v>1</v>
      </c>
      <c r="U15" s="22">
        <f t="shared" si="7"/>
        <v>10</v>
      </c>
      <c r="V15" s="23">
        <f t="shared" si="8"/>
        <v>7</v>
      </c>
      <c r="W15" s="16">
        <f t="shared" si="9"/>
        <v>3</v>
      </c>
      <c r="X15" s="22">
        <f t="shared" si="10"/>
        <v>3</v>
      </c>
      <c r="AA15" s="28">
        <f>C15</f>
        <v>0</v>
      </c>
      <c r="AB15" s="21">
        <f t="shared" si="11"/>
        <v>0</v>
      </c>
      <c r="AC15" s="16">
        <f t="array" ref="AC15">SUM((home=AA15)*(homescore&gt;visitorscore),(visitor=AA15)*(visitorscore&gt;homescore))</f>
        <v>0</v>
      </c>
      <c r="AD15" s="16">
        <f t="array" ref="AD15">SUM((home=AA15)*(homescore=visitorscore)*ISNUMBER(visitorscore),(visitor=AA15)*(visitorscore=homescore)*ISNUMBER(homescore))</f>
        <v>0</v>
      </c>
      <c r="AE15" s="16">
        <f t="array" ref="AE15">SUM((home=AA15)*(homescore&lt;visitorscore),(visitor=AA15)*(visitorscore&lt;homescore))</f>
        <v>0</v>
      </c>
      <c r="AF15" s="22">
        <f t="shared" si="25"/>
        <v>0</v>
      </c>
      <c r="AG15" s="23">
        <f t="shared" si="26"/>
        <v>0</v>
      </c>
      <c r="AH15" s="12">
        <f t="shared" si="14"/>
        <v>0</v>
      </c>
      <c r="AI15" s="54">
        <f t="shared" si="15"/>
        <v>0</v>
      </c>
      <c r="AJ15" s="14">
        <f t="shared" si="16"/>
        <v>0</v>
      </c>
    </row>
    <row r="16" spans="1:36" ht="16" thickBot="1" x14ac:dyDescent="0.4">
      <c r="P16" s="26" t="str">
        <f t="array" ref="P16">INDEX(AA7:AA22,MATCH(LARGE($AJ$7:$AJ$22-ROW($AJ$7:$AJ$22)/COUNT($AJ$7:$AJ$22),ROW(P16)-ROW(P$8)+1),$AJ$7:$AJ$22-ROW($AJ$7:$AJ$22)/COUNT($AJ$7:$AJ$22),0))</f>
        <v>PELIKÁN Jiří</v>
      </c>
      <c r="Q16" s="23">
        <f t="shared" si="3"/>
        <v>4</v>
      </c>
      <c r="R16" s="16">
        <f t="shared" si="4"/>
        <v>1</v>
      </c>
      <c r="S16" s="16">
        <f t="shared" si="5"/>
        <v>1</v>
      </c>
      <c r="T16" s="16">
        <f t="shared" si="6"/>
        <v>2</v>
      </c>
      <c r="U16" s="22">
        <f t="shared" si="7"/>
        <v>8</v>
      </c>
      <c r="V16" s="23">
        <f t="shared" si="8"/>
        <v>13</v>
      </c>
      <c r="W16" s="16">
        <f t="shared" si="9"/>
        <v>-5</v>
      </c>
      <c r="X16" s="22">
        <f t="shared" si="10"/>
        <v>3</v>
      </c>
      <c r="AA16" s="28" t="str">
        <f t="shared" ref="AA16:AA22" si="27">J9</f>
        <v>KOLODĚJ Pavel</v>
      </c>
      <c r="AB16" s="21">
        <f t="shared" si="11"/>
        <v>4</v>
      </c>
      <c r="AC16" s="16">
        <f t="array" ref="AC16">SUM((home=AA16)*(homescore&gt;visitorscore),(visitor=AA16)*(visitorscore&gt;homescore))</f>
        <v>1</v>
      </c>
      <c r="AD16" s="16">
        <f t="array" ref="AD16">SUM((home=AA16)*(homescore=visitorscore)*ISNUMBER(visitorscore),(visitor=AA16)*(visitorscore=homescore)*ISNUMBER(homescore))</f>
        <v>3</v>
      </c>
      <c r="AE16" s="16">
        <f t="array" ref="AE16">SUM((home=AA16)*(homescore&lt;visitorscore),(visitor=AA16)*(visitorscore&lt;homescore))</f>
        <v>0</v>
      </c>
      <c r="AF16" s="22">
        <f t="shared" si="25"/>
        <v>7</v>
      </c>
      <c r="AG16" s="23">
        <f t="shared" si="26"/>
        <v>6</v>
      </c>
      <c r="AH16" s="12">
        <f t="shared" si="14"/>
        <v>1</v>
      </c>
      <c r="AI16" s="54">
        <f t="shared" si="15"/>
        <v>5</v>
      </c>
      <c r="AJ16" s="14">
        <f t="shared" si="16"/>
        <v>5000010007</v>
      </c>
    </row>
    <row r="17" spans="2:37" x14ac:dyDescent="0.35">
      <c r="B17" s="62">
        <v>1</v>
      </c>
      <c r="C17" s="63" t="str">
        <f>VLOOKUP(B17,B8:C15,2)</f>
        <v>FOLTÝN Jaromír jun</v>
      </c>
      <c r="D17" s="29"/>
      <c r="E17" s="64">
        <v>3</v>
      </c>
      <c r="F17" s="65" t="s">
        <v>0</v>
      </c>
      <c r="G17" s="66">
        <v>3</v>
      </c>
      <c r="I17" s="62">
        <v>5</v>
      </c>
      <c r="J17" s="67" t="str">
        <f>VLOOKUP(I17,I8:J15,2)</f>
        <v>PROCHÁZKA Jaromír</v>
      </c>
      <c r="K17" s="12"/>
      <c r="L17" s="68">
        <f>IF(E17&gt;G17,1,0)</f>
        <v>0</v>
      </c>
      <c r="M17" s="65" t="s">
        <v>0</v>
      </c>
      <c r="N17" s="69">
        <f>IF(E17&lt;G17,1,0)</f>
        <v>0</v>
      </c>
      <c r="P17" s="26" t="str">
        <f t="array" ref="P17">INDEX(AA7:AA22,MATCH(LARGE($AJ$7:$AJ$22-ROW($AJ$7:$AJ$22)/COUNT($AJ$7:$AJ$22),ROW(P17)-ROW(P$8)+1),$AJ$7:$AJ$22-ROW($AJ$7:$AJ$22)/COUNT($AJ$7:$AJ$22),0))</f>
        <v>TICHAVSKÝ Milan</v>
      </c>
      <c r="Q17" s="23">
        <f t="shared" si="3"/>
        <v>3</v>
      </c>
      <c r="R17" s="16">
        <f t="shared" si="4"/>
        <v>1</v>
      </c>
      <c r="S17" s="16">
        <f t="shared" si="5"/>
        <v>0</v>
      </c>
      <c r="T17" s="16">
        <f t="shared" si="6"/>
        <v>2</v>
      </c>
      <c r="U17" s="22">
        <f t="shared" si="7"/>
        <v>7</v>
      </c>
      <c r="V17" s="23">
        <f t="shared" si="8"/>
        <v>7</v>
      </c>
      <c r="W17" s="16">
        <f t="shared" si="9"/>
        <v>0</v>
      </c>
      <c r="X17" s="22">
        <f t="shared" si="10"/>
        <v>2</v>
      </c>
      <c r="AA17" s="28" t="str">
        <f t="shared" si="27"/>
        <v>PELIKÁN Jiří</v>
      </c>
      <c r="AB17" s="21">
        <f t="shared" si="11"/>
        <v>4</v>
      </c>
      <c r="AC17" s="16">
        <f t="array" ref="AC17">SUM((home=AA17)*(homescore&gt;visitorscore),(visitor=AA17)*(visitorscore&gt;homescore))</f>
        <v>1</v>
      </c>
      <c r="AD17" s="16">
        <f t="array" ref="AD17">SUM((home=AA17)*(homescore=visitorscore)*ISNUMBER(visitorscore),(visitor=AA17)*(visitorscore=homescore)*ISNUMBER(homescore))</f>
        <v>1</v>
      </c>
      <c r="AE17" s="16">
        <f t="array" ref="AE17">SUM((home=AA17)*(homescore&lt;visitorscore),(visitor=AA17)*(visitorscore&lt;homescore))</f>
        <v>2</v>
      </c>
      <c r="AF17" s="22">
        <f t="shared" si="25"/>
        <v>8</v>
      </c>
      <c r="AG17" s="23">
        <f t="shared" si="26"/>
        <v>13</v>
      </c>
      <c r="AH17" s="12">
        <f t="shared" si="14"/>
        <v>-5</v>
      </c>
      <c r="AI17" s="54">
        <f t="shared" si="15"/>
        <v>3</v>
      </c>
      <c r="AJ17" s="14">
        <f t="shared" si="16"/>
        <v>2999950008</v>
      </c>
    </row>
    <row r="18" spans="2:37" x14ac:dyDescent="0.35">
      <c r="B18" s="70">
        <v>2</v>
      </c>
      <c r="C18" s="71" t="str">
        <f>VLOOKUP(B18,B8:C15,2)</f>
        <v>SYRŮČEK Adam</v>
      </c>
      <c r="D18" s="29"/>
      <c r="E18" s="72">
        <v>3</v>
      </c>
      <c r="F18" s="30" t="s">
        <v>0</v>
      </c>
      <c r="G18" s="73">
        <v>2</v>
      </c>
      <c r="I18" s="70">
        <v>4</v>
      </c>
      <c r="J18" s="59" t="str">
        <f>VLOOKUP(I18,I8:J15,2)</f>
        <v>PELIKÁN Pavel</v>
      </c>
      <c r="K18" s="12"/>
      <c r="L18" s="74">
        <f>IF(E18&gt;G18,1,0)+L17</f>
        <v>1</v>
      </c>
      <c r="M18" s="30" t="s">
        <v>0</v>
      </c>
      <c r="N18" s="75">
        <f t="shared" ref="N18:N21" si="28">IF(E18&lt;G18,1,0)</f>
        <v>0</v>
      </c>
      <c r="P18" s="26" t="str">
        <f t="array" ref="P18">INDEX(AA7:AA22,MATCH(LARGE($AJ$7:$AJ$22-ROW($AJ$7:$AJ$22)/COUNT($AJ$7:$AJ$22),ROW(P18)-ROW(P$8)+1),$AJ$7:$AJ$22-ROW($AJ$7:$AJ$22)/COUNT($AJ$7:$AJ$22),0))</f>
        <v>PROCHÁZKA Jaromír</v>
      </c>
      <c r="Q18" s="23">
        <f t="shared" si="3"/>
        <v>3</v>
      </c>
      <c r="R18" s="16">
        <f t="shared" si="4"/>
        <v>0</v>
      </c>
      <c r="S18" s="16">
        <f t="shared" si="5"/>
        <v>2</v>
      </c>
      <c r="T18" s="16">
        <f t="shared" si="6"/>
        <v>1</v>
      </c>
      <c r="U18" s="22">
        <f t="shared" si="7"/>
        <v>7</v>
      </c>
      <c r="V18" s="23">
        <f t="shared" si="8"/>
        <v>9</v>
      </c>
      <c r="W18" s="16">
        <f t="shared" si="9"/>
        <v>-2</v>
      </c>
      <c r="X18" s="22">
        <f t="shared" si="10"/>
        <v>2</v>
      </c>
      <c r="AA18" s="28" t="str">
        <f t="shared" si="27"/>
        <v>PELIKÁN Pavel</v>
      </c>
      <c r="AB18" s="21">
        <f t="shared" si="11"/>
        <v>3</v>
      </c>
      <c r="AC18" s="16">
        <f t="array" ref="AC18">SUM((home=AA18)*(homescore&gt;visitorscore),(visitor=AA18)*(visitorscore&gt;homescore))</f>
        <v>1</v>
      </c>
      <c r="AD18" s="16">
        <f t="array" ref="AD18">SUM((home=AA18)*(homescore=visitorscore)*ISNUMBER(visitorscore),(visitor=AA18)*(visitorscore=homescore)*ISNUMBER(homescore))</f>
        <v>1</v>
      </c>
      <c r="AE18" s="16">
        <f t="array" ref="AE18">SUM((home=AA18)*(homescore&lt;visitorscore),(visitor=AA18)*(visitorscore&lt;homescore))</f>
        <v>1</v>
      </c>
      <c r="AF18" s="22">
        <f t="shared" si="25"/>
        <v>10</v>
      </c>
      <c r="AG18" s="23">
        <f t="shared" si="26"/>
        <v>7</v>
      </c>
      <c r="AH18" s="12">
        <f t="shared" si="14"/>
        <v>3</v>
      </c>
      <c r="AI18" s="54">
        <f t="shared" si="15"/>
        <v>3</v>
      </c>
      <c r="AJ18" s="14">
        <f t="shared" si="16"/>
        <v>3000030010</v>
      </c>
    </row>
    <row r="19" spans="2:37" x14ac:dyDescent="0.35">
      <c r="B19" s="70">
        <v>3</v>
      </c>
      <c r="C19" s="71" t="str">
        <f>VLOOKUP(B19,B8:C15,2)</f>
        <v>DUCHOŇ Michal</v>
      </c>
      <c r="D19" s="29"/>
      <c r="E19" s="72">
        <v>1</v>
      </c>
      <c r="F19" s="30" t="s">
        <v>0</v>
      </c>
      <c r="G19" s="73">
        <v>0</v>
      </c>
      <c r="I19" s="70">
        <v>3</v>
      </c>
      <c r="J19" s="59" t="str">
        <f>VLOOKUP(I19,I8:J15,2)</f>
        <v>PELIKÁN Jiří</v>
      </c>
      <c r="K19" s="12"/>
      <c r="L19" s="74">
        <f>IF(E19&gt;G19,1,0)+L18</f>
        <v>2</v>
      </c>
      <c r="M19" s="30" t="s">
        <v>0</v>
      </c>
      <c r="N19" s="75">
        <f t="shared" si="28"/>
        <v>0</v>
      </c>
      <c r="P19" s="26" t="str">
        <f t="array" ref="P19">INDEX(AA7:AA22,MATCH(LARGE($AJ$7:$AJ$22-ROW($AJ$7:$AJ$22)/COUNT($AJ$7:$AJ$22),ROW(P19)-ROW(P$8)+1),$AJ$7:$AJ$22-ROW($AJ$7:$AJ$22)/COUNT($AJ$7:$AJ$22),0))</f>
        <v>FOLTÝN Jaromír sen</v>
      </c>
      <c r="Q19" s="23">
        <f t="shared" si="3"/>
        <v>3</v>
      </c>
      <c r="R19" s="16">
        <f t="shared" si="4"/>
        <v>0</v>
      </c>
      <c r="S19" s="16">
        <f t="shared" si="5"/>
        <v>1</v>
      </c>
      <c r="T19" s="16">
        <f t="shared" si="6"/>
        <v>2</v>
      </c>
      <c r="U19" s="22">
        <f t="shared" si="7"/>
        <v>4</v>
      </c>
      <c r="V19" s="23">
        <f t="shared" si="8"/>
        <v>12</v>
      </c>
      <c r="W19" s="16">
        <f t="shared" si="9"/>
        <v>-8</v>
      </c>
      <c r="X19" s="22">
        <f t="shared" si="10"/>
        <v>1</v>
      </c>
      <c r="AA19" s="28" t="str">
        <f t="shared" si="27"/>
        <v>PROCHÁZKA Jaromír</v>
      </c>
      <c r="AB19" s="21">
        <f t="shared" si="11"/>
        <v>3</v>
      </c>
      <c r="AC19" s="16">
        <f t="array" ref="AC19">SUM((home=AA19)*(homescore&gt;visitorscore),(visitor=AA19)*(visitorscore&gt;homescore))</f>
        <v>0</v>
      </c>
      <c r="AD19" s="16">
        <f t="array" ref="AD19">SUM((home=AA19)*(homescore=visitorscore)*ISNUMBER(visitorscore),(visitor=AA19)*(visitorscore=homescore)*ISNUMBER(homescore))</f>
        <v>2</v>
      </c>
      <c r="AE19" s="16">
        <f t="array" ref="AE19">SUM((home=AA19)*(homescore&lt;visitorscore),(visitor=AA19)*(visitorscore&lt;homescore))</f>
        <v>1</v>
      </c>
      <c r="AF19" s="22">
        <f t="shared" si="25"/>
        <v>7</v>
      </c>
      <c r="AG19" s="23">
        <f t="shared" si="26"/>
        <v>9</v>
      </c>
      <c r="AH19" s="12">
        <f t="shared" si="14"/>
        <v>-2</v>
      </c>
      <c r="AI19" s="54">
        <f t="shared" si="15"/>
        <v>2</v>
      </c>
      <c r="AJ19" s="14">
        <f t="shared" si="16"/>
        <v>1999980007</v>
      </c>
    </row>
    <row r="20" spans="2:37" x14ac:dyDescent="0.35">
      <c r="B20" s="70">
        <v>4</v>
      </c>
      <c r="C20" s="71" t="str">
        <f>VLOOKUP(B20,B8:C15,2)</f>
        <v>VANČURA Tomáš</v>
      </c>
      <c r="D20" s="29"/>
      <c r="E20" s="72">
        <v>0</v>
      </c>
      <c r="F20" s="30" t="s">
        <v>0</v>
      </c>
      <c r="G20" s="73">
        <v>0</v>
      </c>
      <c r="I20" s="70">
        <v>2</v>
      </c>
      <c r="J20" s="59" t="str">
        <f>VLOOKUP(I20,I8:J15,2)</f>
        <v>KOLODĚJ Pavel</v>
      </c>
      <c r="K20" s="12"/>
      <c r="L20" s="74">
        <f>IF(E20&gt;G20,1,0)+L19</f>
        <v>2</v>
      </c>
      <c r="M20" s="30" t="s">
        <v>0</v>
      </c>
      <c r="N20" s="75">
        <f t="shared" si="28"/>
        <v>0</v>
      </c>
      <c r="P20" s="26">
        <f t="array" ref="P20">INDEX(AA7:AA22,MATCH(LARGE($AJ$7:$AJ$22-ROW($AJ$7:$AJ$22)/COUNT($AJ$7:$AJ$22),ROW(P20)-ROW(P$8)+1),$AJ$7:$AJ$22-ROW($AJ$7:$AJ$22)/COUNT($AJ$7:$AJ$22),0))</f>
        <v>0</v>
      </c>
      <c r="Q20" s="23">
        <f t="shared" si="3"/>
        <v>0</v>
      </c>
      <c r="R20" s="16">
        <f t="shared" si="4"/>
        <v>0</v>
      </c>
      <c r="S20" s="16">
        <f t="shared" si="5"/>
        <v>0</v>
      </c>
      <c r="T20" s="16">
        <f t="shared" si="6"/>
        <v>0</v>
      </c>
      <c r="U20" s="22">
        <f t="shared" si="7"/>
        <v>0</v>
      </c>
      <c r="V20" s="23">
        <f t="shared" si="8"/>
        <v>0</v>
      </c>
      <c r="W20" s="16">
        <f t="shared" si="9"/>
        <v>0</v>
      </c>
      <c r="X20" s="22">
        <f t="shared" si="10"/>
        <v>0</v>
      </c>
      <c r="AA20" s="28" t="str">
        <f t="shared" si="27"/>
        <v>TICHAVSKÝ Milan</v>
      </c>
      <c r="AB20" s="21">
        <f t="shared" si="11"/>
        <v>3</v>
      </c>
      <c r="AC20" s="16">
        <f t="array" ref="AC20">SUM((home=AA20)*(homescore&gt;visitorscore),(visitor=AA20)*(visitorscore&gt;homescore))</f>
        <v>1</v>
      </c>
      <c r="AD20" s="16">
        <f t="array" ref="AD20">SUM((home=AA20)*(homescore=visitorscore)*ISNUMBER(visitorscore),(visitor=AA20)*(visitorscore=homescore)*ISNUMBER(homescore))</f>
        <v>0</v>
      </c>
      <c r="AE20" s="16">
        <f t="array" ref="AE20">SUM((home=AA20)*(homescore&lt;visitorscore),(visitor=AA20)*(visitorscore&lt;homescore))</f>
        <v>2</v>
      </c>
      <c r="AF20" s="22">
        <f t="shared" si="25"/>
        <v>7</v>
      </c>
      <c r="AG20" s="23">
        <f t="shared" si="26"/>
        <v>7</v>
      </c>
      <c r="AH20" s="12">
        <f t="shared" si="14"/>
        <v>0</v>
      </c>
      <c r="AI20" s="54">
        <f t="shared" si="15"/>
        <v>2</v>
      </c>
      <c r="AJ20" s="14">
        <f t="shared" si="16"/>
        <v>2000000007</v>
      </c>
    </row>
    <row r="21" spans="2:37" ht="16" thickBot="1" x14ac:dyDescent="0.4">
      <c r="B21" s="76">
        <v>5</v>
      </c>
      <c r="C21" s="77" t="str">
        <f>VLOOKUP(B21,B8:C15,2)</f>
        <v>VANČUROVÁ Milada</v>
      </c>
      <c r="D21" s="29"/>
      <c r="E21" s="78">
        <v>1</v>
      </c>
      <c r="F21" s="79" t="s">
        <v>0</v>
      </c>
      <c r="G21" s="80">
        <v>4</v>
      </c>
      <c r="I21" s="76">
        <v>1</v>
      </c>
      <c r="J21" s="61" t="str">
        <f>VLOOKUP(I21,I8:J15,2)</f>
        <v>ALEXANDROV Pavel</v>
      </c>
      <c r="K21" s="12"/>
      <c r="L21" s="81">
        <f>IF(E21&gt;G21,1,0)+L20</f>
        <v>2</v>
      </c>
      <c r="M21" s="79" t="s">
        <v>0</v>
      </c>
      <c r="N21" s="82">
        <f t="shared" si="28"/>
        <v>1</v>
      </c>
      <c r="P21" s="26">
        <f t="array" ref="P21">INDEX(AA7:AA22,MATCH(LARGE($AJ$7:$AJ$22-ROW($AJ$7:$AJ$22)/COUNT($AJ$7:$AJ$22),ROW(P21)-ROW(P$8)+1),$AJ$7:$AJ$22-ROW($AJ$7:$AJ$22)/COUNT($AJ$7:$AJ$22),0))</f>
        <v>0</v>
      </c>
      <c r="Q21" s="23">
        <f t="shared" si="3"/>
        <v>0</v>
      </c>
      <c r="R21" s="16">
        <f t="shared" si="4"/>
        <v>0</v>
      </c>
      <c r="S21" s="16">
        <f t="shared" si="5"/>
        <v>0</v>
      </c>
      <c r="T21" s="16">
        <f t="shared" si="6"/>
        <v>0</v>
      </c>
      <c r="U21" s="22">
        <f t="shared" si="7"/>
        <v>0</v>
      </c>
      <c r="V21" s="23">
        <f t="shared" si="8"/>
        <v>0</v>
      </c>
      <c r="W21" s="16">
        <f t="shared" si="9"/>
        <v>0</v>
      </c>
      <c r="X21" s="22">
        <f t="shared" si="10"/>
        <v>0</v>
      </c>
      <c r="AA21" s="28" t="str">
        <f t="shared" si="27"/>
        <v>KUBEČKA Jan</v>
      </c>
      <c r="AB21" s="21">
        <f t="shared" si="11"/>
        <v>3</v>
      </c>
      <c r="AC21" s="16">
        <f t="array" ref="AC21">SUM((home=AA21)*(homescore&gt;visitorscore),(visitor=AA21)*(visitorscore&gt;homescore))</f>
        <v>1</v>
      </c>
      <c r="AD21" s="16">
        <f t="array" ref="AD21">SUM((home=AA21)*(homescore=visitorscore)*ISNUMBER(visitorscore),(visitor=AA21)*(visitorscore=homescore)*ISNUMBER(homescore))</f>
        <v>1</v>
      </c>
      <c r="AE21" s="16">
        <f t="array" ref="AE21">SUM((home=AA21)*(homescore&lt;visitorscore),(visitor=AA21)*(visitorscore&lt;homescore))</f>
        <v>1</v>
      </c>
      <c r="AF21" s="22">
        <f t="shared" si="25"/>
        <v>10</v>
      </c>
      <c r="AG21" s="23">
        <f t="shared" si="26"/>
        <v>7</v>
      </c>
      <c r="AH21" s="12">
        <f t="shared" si="14"/>
        <v>3</v>
      </c>
      <c r="AI21" s="54">
        <f t="shared" si="15"/>
        <v>3</v>
      </c>
      <c r="AJ21" s="14">
        <f t="shared" si="16"/>
        <v>3000030010</v>
      </c>
    </row>
    <row r="22" spans="2:37" ht="10" customHeight="1" thickBot="1" x14ac:dyDescent="0.4">
      <c r="B22" s="83"/>
      <c r="C22" s="24"/>
      <c r="E22" s="25"/>
      <c r="F22" s="25"/>
      <c r="G22" s="25"/>
      <c r="I22" s="84"/>
      <c r="J22" s="24"/>
      <c r="K22" s="12"/>
      <c r="L22" s="31"/>
      <c r="M22" s="25"/>
      <c r="N22" s="31"/>
      <c r="P22" s="26">
        <f t="array" ref="P22">INDEX(AA7:AA22,MATCH(LARGE($AJ$7:$AJ$22-ROW($AJ$7:$AJ$22)/COUNT($AJ$7:$AJ$22),ROW(P22)-ROW(P$8)+1),$AJ$7:$AJ$22-ROW($AJ$7:$AJ$22)/COUNT($AJ$7:$AJ$22),0))</f>
        <v>0</v>
      </c>
      <c r="Q22" s="23">
        <f t="shared" si="3"/>
        <v>0</v>
      </c>
      <c r="R22" s="16">
        <f t="shared" si="4"/>
        <v>0</v>
      </c>
      <c r="S22" s="16">
        <f t="shared" si="5"/>
        <v>0</v>
      </c>
      <c r="T22" s="16">
        <f t="shared" si="6"/>
        <v>0</v>
      </c>
      <c r="U22" s="22">
        <f t="shared" si="7"/>
        <v>0</v>
      </c>
      <c r="V22" s="23">
        <f t="shared" si="8"/>
        <v>0</v>
      </c>
      <c r="W22" s="16">
        <f t="shared" si="9"/>
        <v>0</v>
      </c>
      <c r="X22" s="22">
        <f t="shared" si="10"/>
        <v>0</v>
      </c>
      <c r="AA22" s="28">
        <f t="shared" si="27"/>
        <v>0</v>
      </c>
      <c r="AB22" s="21">
        <f t="shared" si="11"/>
        <v>0</v>
      </c>
      <c r="AC22" s="16">
        <f t="array" ref="AC22">SUM((home=AA22)*(homescore&gt;visitorscore),(visitor=AA22)*(visitorscore&gt;homescore))</f>
        <v>0</v>
      </c>
      <c r="AD22" s="16">
        <f t="array" ref="AD22">SUM((home=AA22)*(homescore=visitorscore)*ISNUMBER(visitorscore),(visitor=AA22)*(visitorscore=homescore)*ISNUMBER(homescore))</f>
        <v>0</v>
      </c>
      <c r="AE22" s="16">
        <f t="array" ref="AE22">SUM((home=AA22)*(homescore&lt;visitorscore),(visitor=AA22)*(visitorscore&lt;homescore))</f>
        <v>0</v>
      </c>
      <c r="AF22" s="22">
        <f t="shared" si="25"/>
        <v>0</v>
      </c>
      <c r="AG22" s="23">
        <f t="shared" si="26"/>
        <v>0</v>
      </c>
      <c r="AH22" s="12">
        <f t="shared" si="14"/>
        <v>0</v>
      </c>
      <c r="AI22" s="54">
        <f t="shared" si="15"/>
        <v>0</v>
      </c>
      <c r="AJ22" s="14">
        <f t="shared" si="16"/>
        <v>0</v>
      </c>
    </row>
    <row r="23" spans="2:37" x14ac:dyDescent="0.35">
      <c r="B23" s="62">
        <v>1</v>
      </c>
      <c r="C23" s="67" t="str">
        <f>VLOOKUP(B23,B8:C15,2)</f>
        <v>FOLTÝN Jaromír jun</v>
      </c>
      <c r="E23" s="64">
        <v>1</v>
      </c>
      <c r="F23" s="65" t="s">
        <v>0</v>
      </c>
      <c r="G23" s="66">
        <v>5</v>
      </c>
      <c r="I23" s="62">
        <v>7</v>
      </c>
      <c r="J23" s="67" t="str">
        <f>VLOOKUP(I23,I8:J15,2)</f>
        <v>KUBEČKA Jan</v>
      </c>
      <c r="K23" s="12"/>
      <c r="L23" s="68">
        <f>IF(E23&gt;G23,1,0)+L21</f>
        <v>2</v>
      </c>
      <c r="M23" s="65" t="s">
        <v>0</v>
      </c>
      <c r="N23" s="69">
        <f>IF(E23&lt;G23,1,0)+N21</f>
        <v>2</v>
      </c>
      <c r="P23" s="26" t="str">
        <f t="array" ref="P23">INDEX(AA7:AA22,MATCH(LARGE($AJ$7:$AJ$22-ROW($AJ$7:$AJ$22)/COUNT($AJ$7:$AJ$22),ROW(P23)-ROW(P$8)+1),$AJ$7:$AJ$22-ROW($AJ$7:$AJ$22)/COUNT($AJ$7:$AJ$22),0))</f>
        <v>VANČUROVÁ Milada</v>
      </c>
      <c r="Q23" s="23">
        <f t="shared" si="3"/>
        <v>2</v>
      </c>
      <c r="R23" s="16">
        <f t="shared" si="4"/>
        <v>0</v>
      </c>
      <c r="S23" s="16">
        <f t="shared" si="5"/>
        <v>0</v>
      </c>
      <c r="T23" s="16">
        <f t="shared" si="6"/>
        <v>2</v>
      </c>
      <c r="U23" s="22">
        <f t="shared" si="7"/>
        <v>3</v>
      </c>
      <c r="V23" s="23">
        <f t="shared" si="8"/>
        <v>7</v>
      </c>
      <c r="W23" s="16">
        <f t="shared" si="9"/>
        <v>-4</v>
      </c>
      <c r="X23" s="22">
        <f t="shared" si="10"/>
        <v>0</v>
      </c>
    </row>
    <row r="24" spans="2:37" x14ac:dyDescent="0.35">
      <c r="B24" s="70">
        <v>2</v>
      </c>
      <c r="C24" s="59" t="str">
        <f>VLOOKUP(B24,B8:C15,2)</f>
        <v>SYRŮČEK Adam</v>
      </c>
      <c r="E24" s="72">
        <v>3</v>
      </c>
      <c r="F24" s="30" t="s">
        <v>0</v>
      </c>
      <c r="G24" s="73">
        <v>1</v>
      </c>
      <c r="I24" s="70">
        <v>6</v>
      </c>
      <c r="J24" s="59" t="str">
        <f>VLOOKUP(I24,I8:J15,2)</f>
        <v>TICHAVSKÝ Milan</v>
      </c>
      <c r="K24" s="12"/>
      <c r="L24" s="74">
        <f>IF(E24&gt;G24,1,0)+L23</f>
        <v>3</v>
      </c>
      <c r="M24" s="30" t="s">
        <v>0</v>
      </c>
      <c r="N24" s="75">
        <f>IF(E24&lt;G24,1,0)+N23</f>
        <v>2</v>
      </c>
    </row>
    <row r="25" spans="2:37" x14ac:dyDescent="0.35">
      <c r="B25" s="70">
        <v>3</v>
      </c>
      <c r="C25" s="59" t="str">
        <f>VLOOKUP(B25,B8:C15,2)</f>
        <v>DUCHOŇ Michal</v>
      </c>
      <c r="E25" s="72">
        <v>0</v>
      </c>
      <c r="F25" s="30" t="s">
        <v>0</v>
      </c>
      <c r="G25" s="73">
        <v>1</v>
      </c>
      <c r="I25" s="70">
        <v>2</v>
      </c>
      <c r="J25" s="59" t="str">
        <f>VLOOKUP(I25,I8:J15,2)</f>
        <v>KOLODĚJ Pavel</v>
      </c>
      <c r="K25" s="12"/>
      <c r="L25" s="74">
        <f>IF(E25&gt;G25,1,0)+L24</f>
        <v>3</v>
      </c>
      <c r="M25" s="30" t="s">
        <v>0</v>
      </c>
      <c r="N25" s="75">
        <f>IF(E25&lt;G25,1,0)+N24</f>
        <v>3</v>
      </c>
    </row>
    <row r="26" spans="2:37" x14ac:dyDescent="0.35">
      <c r="B26" s="70">
        <v>4</v>
      </c>
      <c r="C26" s="59" t="str">
        <f>VLOOKUP(B26,B8:C15,2)</f>
        <v>VANČURA Tomáš</v>
      </c>
      <c r="E26" s="72">
        <v>1</v>
      </c>
      <c r="F26" s="30" t="s">
        <v>0</v>
      </c>
      <c r="G26" s="73">
        <v>5</v>
      </c>
      <c r="I26" s="70">
        <v>1</v>
      </c>
      <c r="J26" s="59" t="str">
        <f>VLOOKUP(I26,I8:J15,2)</f>
        <v>ALEXANDROV Pavel</v>
      </c>
      <c r="K26" s="12"/>
      <c r="L26" s="74">
        <f>IF(E26&gt;G26,1,0)+L25</f>
        <v>3</v>
      </c>
      <c r="M26" s="30" t="s">
        <v>0</v>
      </c>
      <c r="N26" s="75">
        <f>IF(E26&lt;G26,1,0)+N25</f>
        <v>4</v>
      </c>
    </row>
    <row r="27" spans="2:37" ht="16" thickBot="1" x14ac:dyDescent="0.4">
      <c r="B27" s="76">
        <v>6</v>
      </c>
      <c r="C27" s="61" t="str">
        <f>VLOOKUP(B27,B8:C15,2)</f>
        <v>FOLTÝN Jaromír sen</v>
      </c>
      <c r="E27" s="78">
        <v>1</v>
      </c>
      <c r="F27" s="79" t="s">
        <v>0</v>
      </c>
      <c r="G27" s="80">
        <v>1</v>
      </c>
      <c r="I27" s="76">
        <v>5</v>
      </c>
      <c r="J27" s="61" t="str">
        <f>VLOOKUP(I27,I8:J15,2)</f>
        <v>PROCHÁZKA Jaromír</v>
      </c>
      <c r="K27" s="12"/>
      <c r="L27" s="81">
        <f>IF(E27&gt;G27,1,0)+L26</f>
        <v>3</v>
      </c>
      <c r="M27" s="79" t="s">
        <v>0</v>
      </c>
      <c r="N27" s="82">
        <f>IF(E27&lt;G27,1,0)+N26</f>
        <v>4</v>
      </c>
    </row>
    <row r="28" spans="2:37" ht="10" customHeight="1" thickBot="1" x14ac:dyDescent="0.4">
      <c r="B28" s="83"/>
      <c r="C28" s="24"/>
      <c r="E28" s="25"/>
      <c r="F28" s="25"/>
      <c r="G28" s="25"/>
      <c r="I28" s="84"/>
      <c r="J28" s="24"/>
      <c r="K28" s="12"/>
      <c r="L28" s="31"/>
      <c r="M28" s="25"/>
    </row>
    <row r="29" spans="2:37" x14ac:dyDescent="0.35">
      <c r="B29" s="62">
        <v>1</v>
      </c>
      <c r="C29" s="67" t="str">
        <f>VLOOKUP(B29,B8:C15,2)</f>
        <v>FOLTÝN Jaromír jun</v>
      </c>
      <c r="E29" s="64">
        <v>3</v>
      </c>
      <c r="F29" s="65" t="s">
        <v>0</v>
      </c>
      <c r="G29" s="66">
        <v>3</v>
      </c>
      <c r="I29" s="62">
        <v>3</v>
      </c>
      <c r="J29" s="67" t="str">
        <f>VLOOKUP(I29,I8:J15,2)</f>
        <v>PELIKÁN Jiří</v>
      </c>
      <c r="K29" s="12"/>
      <c r="L29" s="68">
        <f>IF(E29&gt;G29,1,0)+L27</f>
        <v>3</v>
      </c>
      <c r="M29" s="65" t="s">
        <v>0</v>
      </c>
      <c r="N29" s="69">
        <f>IF(E29&lt;G29,1,0)+N27</f>
        <v>4</v>
      </c>
    </row>
    <row r="30" spans="2:37" x14ac:dyDescent="0.35">
      <c r="B30" s="70">
        <v>2</v>
      </c>
      <c r="C30" s="59" t="str">
        <f>VLOOKUP(B30,B8:C15,2)</f>
        <v>SYRŮČEK Adam</v>
      </c>
      <c r="E30" s="72">
        <v>3</v>
      </c>
      <c r="F30" s="30" t="s">
        <v>0</v>
      </c>
      <c r="G30" s="73">
        <v>3</v>
      </c>
      <c r="I30" s="70">
        <v>2</v>
      </c>
      <c r="J30" s="59" t="str">
        <f>VLOOKUP(I30,I8:J15,2)</f>
        <v>KOLODĚJ Pavel</v>
      </c>
      <c r="K30" s="12"/>
      <c r="L30" s="74">
        <f>IF(E30&gt;G30,1,0)+L29</f>
        <v>3</v>
      </c>
      <c r="M30" s="30" t="s">
        <v>0</v>
      </c>
      <c r="N30" s="75">
        <f>IF(E30&lt;G30,1,0)+N29</f>
        <v>4</v>
      </c>
    </row>
    <row r="31" spans="2:37" x14ac:dyDescent="0.35">
      <c r="B31" s="70">
        <v>3</v>
      </c>
      <c r="C31" s="59" t="str">
        <f>VLOOKUP(B31,B8:C15,2)</f>
        <v>DUCHOŇ Michal</v>
      </c>
      <c r="E31" s="72">
        <v>3</v>
      </c>
      <c r="F31" s="30" t="s">
        <v>0</v>
      </c>
      <c r="G31" s="73">
        <v>4</v>
      </c>
      <c r="I31" s="70">
        <v>1</v>
      </c>
      <c r="J31" s="59" t="str">
        <f>VLOOKUP(I31,I8:J15,2)</f>
        <v>ALEXANDROV Pavel</v>
      </c>
      <c r="K31" s="12"/>
      <c r="L31" s="74">
        <f>IF(E31&gt;G31,1,0)+L30</f>
        <v>3</v>
      </c>
      <c r="M31" s="30" t="s">
        <v>0</v>
      </c>
      <c r="N31" s="75">
        <f>IF(E31&lt;G31,1,0)+N30</f>
        <v>5</v>
      </c>
    </row>
    <row r="32" spans="2:37" x14ac:dyDescent="0.35">
      <c r="B32" s="70">
        <v>4</v>
      </c>
      <c r="C32" s="59" t="str">
        <f>VLOOKUP(B32,B8:C15,2)</f>
        <v>VANČURA Tomáš</v>
      </c>
      <c r="E32" s="72">
        <v>5</v>
      </c>
      <c r="F32" s="30" t="s">
        <v>0</v>
      </c>
      <c r="G32" s="73">
        <v>3</v>
      </c>
      <c r="I32" s="70">
        <v>5</v>
      </c>
      <c r="J32" s="59" t="str">
        <f>VLOOKUP(I32,I8:J15,2)</f>
        <v>PROCHÁZKA Jaromír</v>
      </c>
      <c r="K32" s="24"/>
      <c r="L32" s="74">
        <f>IF(E32&gt;G32,1,0)+L31</f>
        <v>4</v>
      </c>
      <c r="M32" s="30" t="s">
        <v>0</v>
      </c>
      <c r="N32" s="75">
        <f>IF(E32&lt;G32,1,0)+N31</f>
        <v>5</v>
      </c>
      <c r="AJ32" s="16"/>
      <c r="AK32" s="16"/>
    </row>
    <row r="33" spans="2:37" ht="16" thickBot="1" x14ac:dyDescent="0.4">
      <c r="B33" s="76">
        <v>6</v>
      </c>
      <c r="C33" s="61" t="str">
        <f>VLOOKUP(B33,B8:C15,2)</f>
        <v>FOLTÝN Jaromír sen</v>
      </c>
      <c r="E33" s="78">
        <v>1</v>
      </c>
      <c r="F33" s="79" t="s">
        <v>0</v>
      </c>
      <c r="G33" s="80">
        <v>5</v>
      </c>
      <c r="I33" s="76">
        <v>4</v>
      </c>
      <c r="J33" s="61" t="str">
        <f>VLOOKUP(I33,I8:J15,2)</f>
        <v>PELIKÁN Pavel</v>
      </c>
      <c r="K33" s="24"/>
      <c r="L33" s="81">
        <f>IF(E33&gt;G33,1,0)+L32</f>
        <v>4</v>
      </c>
      <c r="M33" s="79" t="s">
        <v>0</v>
      </c>
      <c r="N33" s="82">
        <f>IF(E33&lt;G33,1,0)+N32</f>
        <v>6</v>
      </c>
      <c r="AJ33" s="16"/>
      <c r="AK33" s="16"/>
    </row>
    <row r="34" spans="2:37" ht="10" customHeight="1" thickBot="1" x14ac:dyDescent="0.4">
      <c r="B34" s="83"/>
      <c r="C34" s="24"/>
      <c r="E34" s="25"/>
      <c r="F34" s="25"/>
      <c r="G34" s="25"/>
      <c r="I34" s="84"/>
      <c r="J34" s="24"/>
      <c r="K34" s="12"/>
      <c r="L34" s="31"/>
      <c r="M34" s="25"/>
      <c r="AJ34" s="16"/>
      <c r="AK34" s="16"/>
    </row>
    <row r="35" spans="2:37" x14ac:dyDescent="0.35">
      <c r="B35" s="62">
        <v>1</v>
      </c>
      <c r="C35" s="67" t="str">
        <f>VLOOKUP(B35,B8:C15,2)</f>
        <v>FOLTÝN Jaromír jun</v>
      </c>
      <c r="E35" s="64">
        <v>3</v>
      </c>
      <c r="F35" s="65" t="s">
        <v>0</v>
      </c>
      <c r="G35" s="66">
        <v>3</v>
      </c>
      <c r="I35" s="62">
        <v>2</v>
      </c>
      <c r="J35" s="67" t="str">
        <f>VLOOKUP(I35,I8:J15,2)</f>
        <v>KOLODĚJ Pavel</v>
      </c>
      <c r="K35" s="24"/>
      <c r="L35" s="68">
        <f>IF(E35&gt;G35,1,0)+L33</f>
        <v>4</v>
      </c>
      <c r="M35" s="65" t="s">
        <v>0</v>
      </c>
      <c r="N35" s="69">
        <f>IF(E35&lt;G35,1,0)+N33</f>
        <v>6</v>
      </c>
    </row>
    <row r="36" spans="2:37" x14ac:dyDescent="0.35">
      <c r="B36" s="70">
        <v>2</v>
      </c>
      <c r="C36" s="59" t="str">
        <f>VLOOKUP(B36,B8:C15,2)</f>
        <v>SYRŮČEK Adam</v>
      </c>
      <c r="E36" s="72">
        <v>1</v>
      </c>
      <c r="F36" s="30" t="s">
        <v>0</v>
      </c>
      <c r="G36" s="73">
        <v>3</v>
      </c>
      <c r="I36" s="70">
        <v>1</v>
      </c>
      <c r="J36" s="59" t="str">
        <f>VLOOKUP(I36,I8:J15,2)</f>
        <v>ALEXANDROV Pavel</v>
      </c>
      <c r="K36" s="24"/>
      <c r="L36" s="74">
        <f>IF(E36&gt;G36,1,0)+L35</f>
        <v>4</v>
      </c>
      <c r="M36" s="30" t="s">
        <v>0</v>
      </c>
      <c r="N36" s="75">
        <f>IF(E36&lt;G36,1,0)+N35</f>
        <v>7</v>
      </c>
    </row>
    <row r="37" spans="2:37" x14ac:dyDescent="0.35">
      <c r="B37" s="70">
        <v>3</v>
      </c>
      <c r="C37" s="59" t="str">
        <f>VLOOKUP(B37,B8:C15,2)</f>
        <v>DUCHOŇ Michal</v>
      </c>
      <c r="E37" s="72">
        <v>2</v>
      </c>
      <c r="F37" s="30" t="s">
        <v>0</v>
      </c>
      <c r="G37" s="73">
        <v>2</v>
      </c>
      <c r="I37" s="70">
        <v>7</v>
      </c>
      <c r="J37" s="59" t="str">
        <f>VLOOKUP(I37,I8:J15,2)</f>
        <v>KUBEČKA Jan</v>
      </c>
      <c r="K37" s="24"/>
      <c r="L37" s="74">
        <f>IF(E37&gt;G37,1,0)+L36</f>
        <v>4</v>
      </c>
      <c r="M37" s="30" t="s">
        <v>0</v>
      </c>
      <c r="N37" s="75">
        <f>IF(E37&lt;G37,1,0)+N36</f>
        <v>7</v>
      </c>
    </row>
    <row r="38" spans="2:37" x14ac:dyDescent="0.35">
      <c r="B38" s="70">
        <v>4</v>
      </c>
      <c r="C38" s="59" t="str">
        <f>VLOOKUP(B38,B8:C15,2)</f>
        <v>VANČURA Tomáš</v>
      </c>
      <c r="E38" s="72">
        <v>2</v>
      </c>
      <c r="F38" s="30" t="s">
        <v>0</v>
      </c>
      <c r="G38" s="73">
        <v>0</v>
      </c>
      <c r="I38" s="70">
        <v>6</v>
      </c>
      <c r="J38" s="59" t="str">
        <f>VLOOKUP(I38,I8:J15,2)</f>
        <v>TICHAVSKÝ Milan</v>
      </c>
      <c r="K38" s="24"/>
      <c r="L38" s="74">
        <f>IF(E38&gt;G38,1,0)+L37</f>
        <v>5</v>
      </c>
      <c r="M38" s="30" t="s">
        <v>0</v>
      </c>
      <c r="N38" s="75">
        <f>IF(E38&lt;G38,1,0)+N37</f>
        <v>7</v>
      </c>
    </row>
    <row r="39" spans="2:37" ht="16" thickBot="1" x14ac:dyDescent="0.4">
      <c r="B39" s="76">
        <v>5</v>
      </c>
      <c r="C39" s="61" t="str">
        <f>VLOOKUP(B39,B8:C15,2)</f>
        <v>VANČUROVÁ Milada</v>
      </c>
      <c r="E39" s="78">
        <v>2</v>
      </c>
      <c r="F39" s="79" t="s">
        <v>0</v>
      </c>
      <c r="G39" s="80">
        <v>3</v>
      </c>
      <c r="I39" s="76">
        <v>3</v>
      </c>
      <c r="J39" s="61" t="str">
        <f>VLOOKUP(I39,I8:J15,2)</f>
        <v>PELIKÁN Jiří</v>
      </c>
      <c r="K39" s="24"/>
      <c r="L39" s="81">
        <f>IF(E39&gt;G39,1,0)+L38</f>
        <v>5</v>
      </c>
      <c r="M39" s="79" t="s">
        <v>0</v>
      </c>
      <c r="N39" s="82">
        <f>IF(E39&lt;G39,1,0)+N38</f>
        <v>8</v>
      </c>
    </row>
    <row r="40" spans="2:37" ht="10" customHeight="1" thickBot="1" x14ac:dyDescent="0.4">
      <c r="B40" s="83"/>
      <c r="I40" s="83"/>
    </row>
    <row r="41" spans="2:37" x14ac:dyDescent="0.35">
      <c r="B41" s="62">
        <v>1</v>
      </c>
      <c r="C41" s="67" t="str">
        <f>VLOOKUP(B41,B8:C15,2)</f>
        <v>FOLTÝN Jaromír jun</v>
      </c>
      <c r="E41" s="64">
        <v>1</v>
      </c>
      <c r="F41" s="65" t="s">
        <v>0</v>
      </c>
      <c r="G41" s="66">
        <v>0</v>
      </c>
      <c r="I41" s="62">
        <v>1</v>
      </c>
      <c r="J41" s="67" t="str">
        <f>VLOOKUP(I41,I8:J15,2)</f>
        <v>ALEXANDROV Pavel</v>
      </c>
      <c r="K41" s="24"/>
      <c r="L41" s="68">
        <f>IF(E41&gt;G41,1,0)+L39</f>
        <v>6</v>
      </c>
      <c r="M41" s="65" t="s">
        <v>0</v>
      </c>
      <c r="N41" s="69">
        <f>IF(E41&lt;G41,1,0)+N39</f>
        <v>8</v>
      </c>
    </row>
    <row r="42" spans="2:37" x14ac:dyDescent="0.35">
      <c r="B42" s="70">
        <v>2</v>
      </c>
      <c r="C42" s="59" t="str">
        <f>VLOOKUP(B42,B8:C15,2)</f>
        <v>SYRŮČEK Adam</v>
      </c>
      <c r="E42" s="72">
        <v>4</v>
      </c>
      <c r="F42" s="30" t="s">
        <v>0</v>
      </c>
      <c r="G42" s="73">
        <v>3</v>
      </c>
      <c r="I42" s="70">
        <v>7</v>
      </c>
      <c r="J42" s="59" t="str">
        <f>VLOOKUP(I42,I8:J15,2)</f>
        <v>KUBEČKA Jan</v>
      </c>
      <c r="K42" s="24"/>
      <c r="L42" s="74">
        <f>IF(E42&gt;G42,1,0)+L41</f>
        <v>7</v>
      </c>
      <c r="M42" s="30" t="s">
        <v>0</v>
      </c>
      <c r="N42" s="75">
        <f>IF(E42&lt;G42,1,0)+N41</f>
        <v>8</v>
      </c>
    </row>
    <row r="43" spans="2:37" x14ac:dyDescent="0.35">
      <c r="B43" s="70">
        <v>3</v>
      </c>
      <c r="C43" s="59" t="str">
        <f>VLOOKUP(B43,B8:C15,2)</f>
        <v>DUCHOŇ Michal</v>
      </c>
      <c r="E43" s="72">
        <v>3</v>
      </c>
      <c r="F43" s="30" t="s">
        <v>0</v>
      </c>
      <c r="G43" s="73">
        <v>3</v>
      </c>
      <c r="I43" s="70">
        <v>4</v>
      </c>
      <c r="J43" s="59" t="str">
        <f>VLOOKUP(I43,I8:J15,2)</f>
        <v>PELIKÁN Pavel</v>
      </c>
      <c r="K43" s="24"/>
      <c r="L43" s="74">
        <f>IF(E43&gt;G43,1,0)+L42</f>
        <v>7</v>
      </c>
      <c r="M43" s="30" t="s">
        <v>0</v>
      </c>
      <c r="N43" s="75">
        <f>IF(E43&lt;G43,1,0)+N42</f>
        <v>8</v>
      </c>
    </row>
    <row r="44" spans="2:37" x14ac:dyDescent="0.35">
      <c r="B44" s="70">
        <v>4</v>
      </c>
      <c r="C44" s="59" t="str">
        <f>VLOOKUP(B44,B8:C15,2)</f>
        <v>VANČURA Tomáš</v>
      </c>
      <c r="E44" s="72">
        <v>7</v>
      </c>
      <c r="F44" s="30" t="s">
        <v>0</v>
      </c>
      <c r="G44" s="73">
        <v>2</v>
      </c>
      <c r="I44" s="70">
        <v>3</v>
      </c>
      <c r="J44" s="59" t="str">
        <f>VLOOKUP(I44,I8:J15,2)</f>
        <v>PELIKÁN Jiří</v>
      </c>
      <c r="K44" s="24"/>
      <c r="L44" s="74">
        <f>IF(E44&gt;G44,1,0)+L43</f>
        <v>8</v>
      </c>
      <c r="M44" s="30" t="s">
        <v>0</v>
      </c>
      <c r="N44" s="75">
        <f>IF(E44&lt;G44,1,0)+N43</f>
        <v>8</v>
      </c>
    </row>
    <row r="45" spans="2:37" ht="16" thickBot="1" x14ac:dyDescent="0.4">
      <c r="B45" s="76">
        <v>6</v>
      </c>
      <c r="C45" s="61" t="str">
        <f>VLOOKUP(B45,B8:C15,2)</f>
        <v>FOLTÝN Jaromír sen</v>
      </c>
      <c r="E45" s="78">
        <v>2</v>
      </c>
      <c r="F45" s="79" t="s">
        <v>0</v>
      </c>
      <c r="G45" s="80">
        <v>6</v>
      </c>
      <c r="I45" s="76">
        <v>6</v>
      </c>
      <c r="J45" s="61" t="str">
        <f>VLOOKUP(I45,I8:J15,2)</f>
        <v>TICHAVSKÝ Milan</v>
      </c>
      <c r="K45" s="24"/>
      <c r="L45" s="81">
        <f>IF(E45&gt;G45,1,0)+L44</f>
        <v>8</v>
      </c>
      <c r="M45" s="79" t="s">
        <v>0</v>
      </c>
      <c r="N45" s="82">
        <f>IF(E45&lt;G45,1,0)+N44</f>
        <v>9</v>
      </c>
    </row>
    <row r="46" spans="2:37" ht="10" customHeight="1" thickBot="1" x14ac:dyDescent="0.4"/>
    <row r="47" spans="2:37" ht="19" thickBot="1" x14ac:dyDescent="0.5">
      <c r="E47" s="35">
        <f>SUM(homescore)</f>
        <v>56</v>
      </c>
      <c r="F47" s="36" t="s">
        <v>0</v>
      </c>
      <c r="G47" s="37">
        <f>SUM(visitorscore)</f>
        <v>65</v>
      </c>
      <c r="L47" s="32">
        <f>L45</f>
        <v>8</v>
      </c>
      <c r="M47" s="33" t="s">
        <v>0</v>
      </c>
      <c r="N47" s="34">
        <f>N45</f>
        <v>9</v>
      </c>
      <c r="Q47" s="14"/>
    </row>
  </sheetData>
  <mergeCells count="10">
    <mergeCell ref="A5:C5"/>
    <mergeCell ref="B7:C7"/>
    <mergeCell ref="I7:J7"/>
    <mergeCell ref="D4:O4"/>
    <mergeCell ref="A4:C4"/>
    <mergeCell ref="D5:I5"/>
    <mergeCell ref="K5:O5"/>
    <mergeCell ref="E3:O3"/>
    <mergeCell ref="E2:O2"/>
    <mergeCell ref="E1:O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E4E1-4F8E-4B57-A3B6-52CD1CBCD7B1}">
  <dimension ref="A1:AK47"/>
  <sheetViews>
    <sheetView workbookViewId="0"/>
  </sheetViews>
  <sheetFormatPr defaultRowHeight="15.5" x14ac:dyDescent="0.35"/>
  <cols>
    <col min="1" max="1" width="3.6328125" style="14" customWidth="1"/>
    <col min="2" max="2" width="2.36328125" style="7" customWidth="1"/>
    <col min="3" max="3" width="25.6328125" style="14" customWidth="1"/>
    <col min="4" max="4" width="2.08984375" style="24" customWidth="1"/>
    <col min="5" max="5" width="3.81640625" style="10" customWidth="1"/>
    <col min="6" max="6" width="1.08984375" style="11" customWidth="1"/>
    <col min="7" max="7" width="3.81640625" style="10" customWidth="1"/>
    <col min="8" max="8" width="1.54296875" style="12" customWidth="1"/>
    <col min="9" max="9" width="2.36328125" style="7" customWidth="1"/>
    <col min="10" max="10" width="25.6328125" style="14" customWidth="1"/>
    <col min="11" max="11" width="2.7265625" style="14" customWidth="1"/>
    <col min="12" max="12" width="3.81640625" style="15" customWidth="1"/>
    <col min="13" max="13" width="1.26953125" style="11" customWidth="1"/>
    <col min="14" max="14" width="3.90625" style="15" customWidth="1"/>
    <col min="15" max="15" width="2.90625" style="16" hidden="1" customWidth="1"/>
    <col min="16" max="16" width="18.6328125" style="16" hidden="1" customWidth="1"/>
    <col min="17" max="17" width="5" style="16" hidden="1" customWidth="1"/>
    <col min="18" max="24" width="5" style="14" hidden="1" customWidth="1"/>
    <col min="25" max="25" width="3.7265625" style="14" hidden="1" customWidth="1"/>
    <col min="26" max="26" width="3.90625" style="14" hidden="1" customWidth="1"/>
    <col min="27" max="27" width="17.1796875" style="14" hidden="1" customWidth="1"/>
    <col min="28" max="28" width="8.453125" style="14" hidden="1" customWidth="1"/>
    <col min="29" max="35" width="5.81640625" style="14" hidden="1" customWidth="1"/>
    <col min="36" max="36" width="15.1796875" style="14" hidden="1" customWidth="1"/>
    <col min="37" max="37" width="0" style="14" hidden="1" customWidth="1"/>
    <col min="38" max="16384" width="8.7265625" style="14"/>
  </cols>
  <sheetData>
    <row r="1" spans="1:36" ht="26" customHeight="1" x14ac:dyDescent="0.35">
      <c r="A1" s="38"/>
      <c r="B1" s="38"/>
      <c r="C1" s="38"/>
      <c r="D1" s="38"/>
      <c r="E1" s="96" t="s">
        <v>160</v>
      </c>
      <c r="F1" s="96"/>
      <c r="G1" s="96"/>
      <c r="H1" s="96"/>
      <c r="I1" s="96"/>
      <c r="J1" s="96"/>
      <c r="K1" s="96"/>
      <c r="L1" s="96"/>
      <c r="M1" s="96"/>
      <c r="N1" s="96"/>
      <c r="O1" s="96"/>
      <c r="AB1" s="17"/>
      <c r="AC1" s="18"/>
      <c r="AD1" s="18"/>
      <c r="AE1" s="18"/>
      <c r="AF1" s="19"/>
      <c r="AG1" s="20"/>
      <c r="AH1" s="18"/>
      <c r="AI1" s="19"/>
      <c r="AJ1" s="12"/>
    </row>
    <row r="2" spans="1:36" ht="21" customHeight="1" x14ac:dyDescent="0.35">
      <c r="A2" s="39" t="s">
        <v>165</v>
      </c>
      <c r="B2" s="39"/>
      <c r="C2" s="39"/>
      <c r="D2" s="39"/>
      <c r="E2" s="97" t="s">
        <v>161</v>
      </c>
      <c r="F2" s="97"/>
      <c r="G2" s="97"/>
      <c r="H2" s="97"/>
      <c r="I2" s="97"/>
      <c r="J2" s="97"/>
      <c r="K2" s="97"/>
      <c r="L2" s="97"/>
      <c r="M2" s="97"/>
      <c r="N2" s="97"/>
      <c r="O2" s="97"/>
      <c r="AB2" s="21"/>
      <c r="AC2" s="12"/>
      <c r="AD2" s="12"/>
      <c r="AE2" s="12"/>
      <c r="AF2" s="22"/>
      <c r="AG2" s="23"/>
      <c r="AH2" s="12"/>
      <c r="AI2" s="22"/>
      <c r="AJ2" s="12"/>
    </row>
    <row r="3" spans="1:36" ht="21" customHeight="1" x14ac:dyDescent="0.35">
      <c r="A3" s="39"/>
      <c r="B3" s="39"/>
      <c r="C3" s="39"/>
      <c r="D3" s="39"/>
      <c r="E3" s="98" t="s">
        <v>162</v>
      </c>
      <c r="F3" s="98"/>
      <c r="G3" s="98"/>
      <c r="H3" s="98"/>
      <c r="I3" s="98"/>
      <c r="J3" s="98"/>
      <c r="K3" s="98"/>
      <c r="L3" s="98"/>
      <c r="M3" s="98"/>
      <c r="N3" s="98"/>
      <c r="O3" s="98"/>
      <c r="AB3" s="21"/>
      <c r="AC3" s="12"/>
      <c r="AD3" s="12"/>
      <c r="AE3" s="12"/>
      <c r="AF3" s="22"/>
      <c r="AG3" s="23"/>
      <c r="AH3" s="12"/>
      <c r="AI3" s="22"/>
      <c r="AJ3" s="12"/>
    </row>
    <row r="4" spans="1:36" ht="15.5" customHeight="1" x14ac:dyDescent="0.35">
      <c r="A4" s="90" t="s">
        <v>170</v>
      </c>
      <c r="B4" s="90"/>
      <c r="C4" s="90"/>
      <c r="D4" s="92" t="s">
        <v>171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AB4" s="21"/>
      <c r="AC4" s="12"/>
      <c r="AD4" s="12"/>
      <c r="AE4" s="12"/>
      <c r="AF4" s="22"/>
      <c r="AG4" s="23"/>
      <c r="AH4" s="12"/>
      <c r="AI4" s="22"/>
      <c r="AJ4" s="12"/>
    </row>
    <row r="5" spans="1:36" ht="15.5" customHeight="1" x14ac:dyDescent="0.35">
      <c r="A5" s="90" t="s">
        <v>163</v>
      </c>
      <c r="B5" s="90"/>
      <c r="C5" s="90"/>
      <c r="D5" s="91">
        <v>43512</v>
      </c>
      <c r="E5" s="92"/>
      <c r="F5" s="92"/>
      <c r="G5" s="92"/>
      <c r="H5" s="92"/>
      <c r="I5" s="92"/>
      <c r="J5" s="40" t="s">
        <v>164</v>
      </c>
      <c r="K5" s="93">
        <v>4</v>
      </c>
      <c r="L5" s="93"/>
      <c r="M5" s="93"/>
      <c r="N5" s="93"/>
      <c r="O5" s="93"/>
      <c r="AB5" s="21"/>
      <c r="AC5" s="12"/>
      <c r="AD5" s="12"/>
      <c r="AE5" s="12"/>
      <c r="AF5" s="22"/>
      <c r="AG5" s="23"/>
      <c r="AH5" s="12"/>
      <c r="AI5" s="22"/>
      <c r="AJ5" s="12"/>
    </row>
    <row r="6" spans="1:36" ht="8.5" customHeight="1" thickBot="1" x14ac:dyDescent="0.4">
      <c r="C6" s="8"/>
      <c r="D6" s="9"/>
      <c r="I6" s="13"/>
      <c r="AB6" s="21" t="s">
        <v>1</v>
      </c>
      <c r="AC6" s="12" t="s">
        <v>2</v>
      </c>
      <c r="AD6" s="12" t="s">
        <v>3</v>
      </c>
      <c r="AE6" s="12" t="s">
        <v>4</v>
      </c>
      <c r="AF6" s="22" t="s">
        <v>5</v>
      </c>
      <c r="AG6" s="23" t="s">
        <v>6</v>
      </c>
      <c r="AH6" s="12" t="s">
        <v>7</v>
      </c>
      <c r="AI6" s="22" t="s">
        <v>8</v>
      </c>
      <c r="AJ6" s="12" t="s">
        <v>9</v>
      </c>
    </row>
    <row r="7" spans="1:36" s="41" customFormat="1" ht="23" customHeight="1" thickBot="1" x14ac:dyDescent="0.4">
      <c r="B7" s="94" t="s">
        <v>166</v>
      </c>
      <c r="C7" s="95"/>
      <c r="D7" s="42"/>
      <c r="E7" s="43"/>
      <c r="F7" s="44"/>
      <c r="G7" s="43"/>
      <c r="H7" s="45"/>
      <c r="I7" s="94" t="s">
        <v>167</v>
      </c>
      <c r="J7" s="95"/>
      <c r="L7" s="44"/>
      <c r="M7" s="44"/>
      <c r="N7" s="44"/>
      <c r="O7" s="46"/>
      <c r="P7" s="47"/>
      <c r="Q7" s="48" t="s">
        <v>1</v>
      </c>
      <c r="R7" s="49" t="s">
        <v>2</v>
      </c>
      <c r="S7" s="49" t="s">
        <v>3</v>
      </c>
      <c r="T7" s="49" t="s">
        <v>4</v>
      </c>
      <c r="U7" s="50" t="s">
        <v>5</v>
      </c>
      <c r="V7" s="51" t="s">
        <v>6</v>
      </c>
      <c r="W7" s="49" t="s">
        <v>7</v>
      </c>
      <c r="X7" s="50" t="s">
        <v>8</v>
      </c>
      <c r="AA7" s="52" t="str">
        <f t="shared" ref="AA7:AA13" si="0">C8</f>
        <v>FRANĚK Michal</v>
      </c>
      <c r="AB7" s="53">
        <f>SUM(AC7:AE7)</f>
        <v>5</v>
      </c>
      <c r="AC7" s="46">
        <f t="array" ref="AC7">SUM((home=AA7)*(homescore&gt;visitorscore),(visitor=AA7)*(visitorscore&gt;homescore))</f>
        <v>3</v>
      </c>
      <c r="AD7" s="46">
        <f t="array" ref="AD7">SUM((home=AA7)*(homescore=visitorscore)*ISNUMBER(visitorscore),(visitor=AA7)*(visitorscore=homescore)*ISNUMBER(homescore))</f>
        <v>2</v>
      </c>
      <c r="AE7" s="46">
        <f t="array" ref="AE7">SUM((home=AA7)*(homescore&lt;visitorscore),(visitor=AA7)*(visitorscore&lt;homescore))</f>
        <v>0</v>
      </c>
      <c r="AF7" s="54">
        <f t="shared" ref="AF7" si="1">SUMIF(home,AA7,homescore)+SUMIF(visitor,AA7,visitorscore)</f>
        <v>17</v>
      </c>
      <c r="AG7" s="55">
        <f t="shared" ref="AG7" si="2">SUMIF(home,AA7,visitorscore)+SUMIF(visitor,AA7,homescore)</f>
        <v>8</v>
      </c>
      <c r="AH7" s="45">
        <f>AF7-AG7</f>
        <v>9</v>
      </c>
      <c r="AI7" s="54">
        <f>(AC7*2)+AD7</f>
        <v>8</v>
      </c>
      <c r="AJ7" s="41">
        <f>AF7+AH7*10000+AI7*1000000000</f>
        <v>8000090017</v>
      </c>
    </row>
    <row r="8" spans="1:36" x14ac:dyDescent="0.35">
      <c r="B8" s="56">
        <v>1</v>
      </c>
      <c r="C8" s="57" t="s">
        <v>30</v>
      </c>
      <c r="I8" s="56">
        <v>1</v>
      </c>
      <c r="J8" s="57" t="s">
        <v>26</v>
      </c>
      <c r="P8" s="26" t="str">
        <f t="array" ref="P8">INDEX(AA7:AA22,MATCH(LARGE($AJ$7:$AJ$22-ROW($AJ$7:$AJ$22)/COUNT($AJ$7:$AJ$22),ROW(P8)-ROW(P$8)+1),$AJ$7:$AJ$22-ROW($AJ$7:$AJ$22)/COUNT($AJ$7:$AJ$22),0))</f>
        <v>CHYTIL Jakub</v>
      </c>
      <c r="Q8" s="23">
        <f t="shared" ref="Q8:Q23" si="3">VLOOKUP($P8,$AA$7:$AI$22,2,0)</f>
        <v>5</v>
      </c>
      <c r="R8" s="16">
        <f t="shared" ref="R8:R23" si="4">VLOOKUP($P8,$AA$7:$AI$22,3,0)</f>
        <v>5</v>
      </c>
      <c r="S8" s="16">
        <f t="shared" ref="S8:S23" si="5">VLOOKUP($P8,$AA$7:$AI$22,4,0)</f>
        <v>0</v>
      </c>
      <c r="T8" s="16">
        <f t="shared" ref="T8:T23" si="6">VLOOKUP($P8,$AA$7:$AI$22,5,0)</f>
        <v>0</v>
      </c>
      <c r="U8" s="22">
        <f t="shared" ref="U8:U23" si="7">VLOOKUP($P8,$AA$7:$AI$22,6,0)</f>
        <v>17</v>
      </c>
      <c r="V8" s="23">
        <f t="shared" ref="V8:V23" si="8">VLOOKUP($P8,$AA$7:$AI$22,7,0)</f>
        <v>4</v>
      </c>
      <c r="W8" s="16">
        <f t="shared" ref="W8:W23" si="9">VLOOKUP($P8,$AA$7:$AI$22,8,0)</f>
        <v>13</v>
      </c>
      <c r="X8" s="22">
        <f t="shared" ref="X8:X23" si="10">VLOOKUP($P8,$AA$7:$AI$22,9,0)</f>
        <v>10</v>
      </c>
      <c r="AA8" s="27" t="str">
        <f t="shared" si="0"/>
        <v>CHYTIL Jakub</v>
      </c>
      <c r="AB8" s="21">
        <f t="shared" ref="AB8:AB22" si="11">SUM(AC8:AE8)</f>
        <v>5</v>
      </c>
      <c r="AC8" s="16">
        <f t="array" ref="AC8">SUM((home=AA8)*(homescore&gt;visitorscore),(visitor=AA8)*(visitorscore&gt;homescore))</f>
        <v>5</v>
      </c>
      <c r="AD8" s="16">
        <f t="array" ref="AD8">SUM((home=AA8)*(homescore=visitorscore)*ISNUMBER(visitorscore),(visitor=AA8)*(visitorscore=homescore)*ISNUMBER(homescore))</f>
        <v>0</v>
      </c>
      <c r="AE8" s="16">
        <f t="array" ref="AE8">SUM((home=AA8)*(homescore&lt;visitorscore),(visitor=AA8)*(visitorscore&lt;homescore))</f>
        <v>0</v>
      </c>
      <c r="AF8" s="22">
        <f t="shared" ref="AF8" si="12">SUMIF(home,AA8,homescore)+SUMIF(visitor,AA8,visitorscore)</f>
        <v>17</v>
      </c>
      <c r="AG8" s="23">
        <f t="shared" ref="AG8" si="13">SUMIF(home,AA8,visitorscore)+SUMIF(visitor,AA8,homescore)</f>
        <v>4</v>
      </c>
      <c r="AH8" s="12">
        <f t="shared" ref="AH8:AH22" si="14">AF8-AG8</f>
        <v>13</v>
      </c>
      <c r="AI8" s="54">
        <f t="shared" ref="AI8:AI22" si="15">(AC8*2)+AD8</f>
        <v>10</v>
      </c>
      <c r="AJ8" s="14">
        <f t="shared" ref="AJ8:AJ22" si="16">AF8+AH8*10000+AI8*1000000000</f>
        <v>10000130017</v>
      </c>
    </row>
    <row r="9" spans="1:36" x14ac:dyDescent="0.35">
      <c r="B9" s="58">
        <v>2</v>
      </c>
      <c r="C9" s="59" t="s">
        <v>31</v>
      </c>
      <c r="I9" s="58">
        <v>2</v>
      </c>
      <c r="J9" s="59" t="s">
        <v>36</v>
      </c>
      <c r="P9" s="26" t="str">
        <f t="array" ref="P9">INDEX(AA7:AA22,MATCH(LARGE($AJ$7:$AJ$22-ROW($AJ$7:$AJ$22)/COUNT($AJ$7:$AJ$22),ROW(P9)-ROW(P$8)+1),$AJ$7:$AJ$22-ROW($AJ$7:$AJ$22)/COUNT($AJ$7:$AJ$22),0))</f>
        <v>VRÁNA Martin</v>
      </c>
      <c r="Q9" s="23">
        <f t="shared" si="3"/>
        <v>5</v>
      </c>
      <c r="R9" s="16">
        <f t="shared" si="4"/>
        <v>5</v>
      </c>
      <c r="S9" s="16">
        <f t="shared" si="5"/>
        <v>0</v>
      </c>
      <c r="T9" s="16">
        <f t="shared" si="6"/>
        <v>0</v>
      </c>
      <c r="U9" s="22">
        <f t="shared" si="7"/>
        <v>18</v>
      </c>
      <c r="V9" s="23">
        <f t="shared" si="8"/>
        <v>8</v>
      </c>
      <c r="W9" s="16">
        <f t="shared" si="9"/>
        <v>10</v>
      </c>
      <c r="X9" s="22">
        <f t="shared" si="10"/>
        <v>10</v>
      </c>
      <c r="AA9" s="27" t="str">
        <f t="shared" si="0"/>
        <v>MAJER Zdeněk</v>
      </c>
      <c r="AB9" s="21">
        <f t="shared" si="11"/>
        <v>4</v>
      </c>
      <c r="AC9" s="16">
        <f t="array" ref="AC9">SUM((home=AA9)*(homescore&gt;visitorscore),(visitor=AA9)*(visitorscore&gt;homescore))</f>
        <v>3</v>
      </c>
      <c r="AD9" s="16">
        <f t="array" ref="AD9">SUM((home=AA9)*(homescore=visitorscore)*ISNUMBER(visitorscore),(visitor=AA9)*(visitorscore=homescore)*ISNUMBER(homescore))</f>
        <v>1</v>
      </c>
      <c r="AE9" s="16">
        <f t="array" ref="AE9">SUM((home=AA9)*(homescore&lt;visitorscore),(visitor=AA9)*(visitorscore&lt;homescore))</f>
        <v>0</v>
      </c>
      <c r="AF9" s="22">
        <f t="shared" ref="AF9" si="17">SUMIF(home,AA9,homescore)+SUMIF(visitor,AA9,visitorscore)</f>
        <v>15</v>
      </c>
      <c r="AG9" s="23">
        <f t="shared" ref="AG9" si="18">SUMIF(home,AA9,visitorscore)+SUMIF(visitor,AA9,homescore)</f>
        <v>4</v>
      </c>
      <c r="AH9" s="12">
        <f t="shared" si="14"/>
        <v>11</v>
      </c>
      <c r="AI9" s="54">
        <f t="shared" si="15"/>
        <v>7</v>
      </c>
      <c r="AJ9" s="14">
        <f t="shared" si="16"/>
        <v>7000110015</v>
      </c>
    </row>
    <row r="10" spans="1:36" x14ac:dyDescent="0.35">
      <c r="B10" s="58">
        <v>3</v>
      </c>
      <c r="C10" s="59" t="s">
        <v>32</v>
      </c>
      <c r="I10" s="58">
        <v>3</v>
      </c>
      <c r="J10" s="59" t="s">
        <v>37</v>
      </c>
      <c r="P10" s="26" t="str">
        <f t="array" ref="P10">INDEX(AA7:AA22,MATCH(LARGE($AJ$7:$AJ$22-ROW($AJ$7:$AJ$22)/COUNT($AJ$7:$AJ$22),ROW(P10)-ROW(P$8)+1),$AJ$7:$AJ$22-ROW($AJ$7:$AJ$22)/COUNT($AJ$7:$AJ$22),0))</f>
        <v>FRANĚK Michal</v>
      </c>
      <c r="Q10" s="23">
        <f t="shared" si="3"/>
        <v>5</v>
      </c>
      <c r="R10" s="16">
        <f t="shared" si="4"/>
        <v>3</v>
      </c>
      <c r="S10" s="16">
        <f t="shared" si="5"/>
        <v>2</v>
      </c>
      <c r="T10" s="16">
        <f t="shared" si="6"/>
        <v>0</v>
      </c>
      <c r="U10" s="22">
        <f t="shared" si="7"/>
        <v>17</v>
      </c>
      <c r="V10" s="23">
        <f t="shared" si="8"/>
        <v>8</v>
      </c>
      <c r="W10" s="16">
        <f t="shared" si="9"/>
        <v>9</v>
      </c>
      <c r="X10" s="22">
        <f t="shared" si="10"/>
        <v>8</v>
      </c>
      <c r="AA10" s="27" t="str">
        <f t="shared" si="0"/>
        <v>MARTINČIČ Jakub</v>
      </c>
      <c r="AB10" s="21">
        <f t="shared" si="11"/>
        <v>3</v>
      </c>
      <c r="AC10" s="16">
        <f t="array" ref="AC10">SUM((home=AA10)*(homescore&gt;visitorscore),(visitor=AA10)*(visitorscore&gt;homescore))</f>
        <v>3</v>
      </c>
      <c r="AD10" s="16">
        <f t="array" ref="AD10">SUM((home=AA10)*(homescore=visitorscore)*ISNUMBER(visitorscore),(visitor=AA10)*(visitorscore=homescore)*ISNUMBER(homescore))</f>
        <v>0</v>
      </c>
      <c r="AE10" s="16">
        <f t="array" ref="AE10">SUM((home=AA10)*(homescore&lt;visitorscore),(visitor=AA10)*(visitorscore&lt;homescore))</f>
        <v>0</v>
      </c>
      <c r="AF10" s="22">
        <f t="shared" ref="AF10" si="19">SUMIF(home,AA10,homescore)+SUMIF(visitor,AA10,visitorscore)</f>
        <v>19</v>
      </c>
      <c r="AG10" s="23">
        <f t="shared" ref="AG10" si="20">SUMIF(home,AA10,visitorscore)+SUMIF(visitor,AA10,homescore)</f>
        <v>3</v>
      </c>
      <c r="AH10" s="12">
        <f t="shared" si="14"/>
        <v>16</v>
      </c>
      <c r="AI10" s="54">
        <f t="shared" si="15"/>
        <v>6</v>
      </c>
      <c r="AJ10" s="14">
        <f t="shared" si="16"/>
        <v>6000160019</v>
      </c>
    </row>
    <row r="11" spans="1:36" x14ac:dyDescent="0.35">
      <c r="B11" s="58">
        <v>4</v>
      </c>
      <c r="C11" s="59" t="s">
        <v>33</v>
      </c>
      <c r="I11" s="58">
        <v>4</v>
      </c>
      <c r="J11" s="59" t="s">
        <v>27</v>
      </c>
      <c r="P11" s="26" t="str">
        <f t="array" ref="P11">INDEX(AA7:AA22,MATCH(LARGE($AJ$7:$AJ$22-ROW($AJ$7:$AJ$22)/COUNT($AJ$7:$AJ$22),ROW(P11)-ROW(P$8)+1),$AJ$7:$AJ$22-ROW($AJ$7:$AJ$22)/COUNT($AJ$7:$AJ$22),0))</f>
        <v>MAJER Zdeněk</v>
      </c>
      <c r="Q11" s="23">
        <f t="shared" si="3"/>
        <v>4</v>
      </c>
      <c r="R11" s="16">
        <f t="shared" si="4"/>
        <v>3</v>
      </c>
      <c r="S11" s="16">
        <f t="shared" si="5"/>
        <v>1</v>
      </c>
      <c r="T11" s="16">
        <f t="shared" si="6"/>
        <v>0</v>
      </c>
      <c r="U11" s="22">
        <f t="shared" si="7"/>
        <v>15</v>
      </c>
      <c r="V11" s="23">
        <f t="shared" si="8"/>
        <v>4</v>
      </c>
      <c r="W11" s="16">
        <f t="shared" si="9"/>
        <v>11</v>
      </c>
      <c r="X11" s="22">
        <f t="shared" si="10"/>
        <v>7</v>
      </c>
      <c r="AA11" s="28" t="str">
        <f t="shared" si="0"/>
        <v>VRÁNA Martin</v>
      </c>
      <c r="AB11" s="21">
        <f t="shared" si="11"/>
        <v>5</v>
      </c>
      <c r="AC11" s="16">
        <f t="array" ref="AC11">SUM((home=AA11)*(homescore&gt;visitorscore),(visitor=AA11)*(visitorscore&gt;homescore))</f>
        <v>5</v>
      </c>
      <c r="AD11" s="16">
        <f t="array" ref="AD11">SUM((home=AA11)*(homescore=visitorscore)*ISNUMBER(visitorscore),(visitor=AA11)*(visitorscore=homescore)*ISNUMBER(homescore))</f>
        <v>0</v>
      </c>
      <c r="AE11" s="16">
        <f t="array" ref="AE11">SUM((home=AA11)*(homescore&lt;visitorscore),(visitor=AA11)*(visitorscore&lt;homescore))</f>
        <v>0</v>
      </c>
      <c r="AF11" s="22">
        <f t="shared" ref="AF11" si="21">SUMIF(home,AA11,homescore)+SUMIF(visitor,AA11,visitorscore)</f>
        <v>18</v>
      </c>
      <c r="AG11" s="23">
        <f t="shared" ref="AG11" si="22">SUMIF(home,AA11,visitorscore)+SUMIF(visitor,AA11,homescore)</f>
        <v>8</v>
      </c>
      <c r="AH11" s="12">
        <f t="shared" si="14"/>
        <v>10</v>
      </c>
      <c r="AI11" s="54">
        <f t="shared" si="15"/>
        <v>10</v>
      </c>
      <c r="AJ11" s="14">
        <f t="shared" si="16"/>
        <v>10000100018</v>
      </c>
    </row>
    <row r="12" spans="1:36" x14ac:dyDescent="0.35">
      <c r="B12" s="58">
        <v>5</v>
      </c>
      <c r="C12" s="59" t="s">
        <v>34</v>
      </c>
      <c r="I12" s="58">
        <v>5</v>
      </c>
      <c r="J12" s="59" t="s">
        <v>38</v>
      </c>
      <c r="P12" s="26" t="str">
        <f t="array" ref="P12">INDEX(AA7:AA22,MATCH(LARGE($AJ$7:$AJ$22-ROW($AJ$7:$AJ$22)/COUNT($AJ$7:$AJ$22),ROW(P12)-ROW(P$8)+1),$AJ$7:$AJ$22-ROW($AJ$7:$AJ$22)/COUNT($AJ$7:$AJ$22),0))</f>
        <v>MARTINČIČ Jakub</v>
      </c>
      <c r="Q12" s="23">
        <f t="shared" si="3"/>
        <v>3</v>
      </c>
      <c r="R12" s="16">
        <f t="shared" si="4"/>
        <v>3</v>
      </c>
      <c r="S12" s="16">
        <f t="shared" si="5"/>
        <v>0</v>
      </c>
      <c r="T12" s="16">
        <f t="shared" si="6"/>
        <v>0</v>
      </c>
      <c r="U12" s="22">
        <f t="shared" si="7"/>
        <v>19</v>
      </c>
      <c r="V12" s="23">
        <f t="shared" si="8"/>
        <v>3</v>
      </c>
      <c r="W12" s="16">
        <f t="shared" si="9"/>
        <v>16</v>
      </c>
      <c r="X12" s="22">
        <f t="shared" si="10"/>
        <v>6</v>
      </c>
      <c r="AA12" s="28" t="str">
        <f t="shared" si="0"/>
        <v>MARTINČIČ Michal</v>
      </c>
      <c r="AB12" s="21">
        <f t="shared" si="11"/>
        <v>3</v>
      </c>
      <c r="AC12" s="16">
        <f t="array" ref="AC12">SUM((home=AA12)*(homescore&gt;visitorscore),(visitor=AA12)*(visitorscore&gt;homescore))</f>
        <v>1</v>
      </c>
      <c r="AD12" s="16">
        <f t="array" ref="AD12">SUM((home=AA12)*(homescore=visitorscore)*ISNUMBER(visitorscore),(visitor=AA12)*(visitorscore=homescore)*ISNUMBER(homescore))</f>
        <v>2</v>
      </c>
      <c r="AE12" s="16">
        <f t="array" ref="AE12">SUM((home=AA12)*(homescore&lt;visitorscore),(visitor=AA12)*(visitorscore&lt;homescore))</f>
        <v>0</v>
      </c>
      <c r="AF12" s="22">
        <f t="shared" ref="AF12" si="23">SUMIF(home,AA12,homescore)+SUMIF(visitor,AA12,visitorscore)</f>
        <v>6</v>
      </c>
      <c r="AG12" s="23">
        <f t="shared" ref="AG12" si="24">SUMIF(home,AA12,visitorscore)+SUMIF(visitor,AA12,homescore)</f>
        <v>5</v>
      </c>
      <c r="AH12" s="12">
        <f t="shared" si="14"/>
        <v>1</v>
      </c>
      <c r="AI12" s="54">
        <f t="shared" si="15"/>
        <v>4</v>
      </c>
      <c r="AJ12" s="14">
        <f t="shared" si="16"/>
        <v>4000010006</v>
      </c>
    </row>
    <row r="13" spans="1:36" x14ac:dyDescent="0.35">
      <c r="B13" s="58">
        <v>6</v>
      </c>
      <c r="C13" s="59" t="s">
        <v>35</v>
      </c>
      <c r="I13" s="58">
        <v>6</v>
      </c>
      <c r="J13" s="59" t="s">
        <v>28</v>
      </c>
      <c r="P13" s="26" t="str">
        <f t="array" ref="P13">INDEX(AA7:AA22,MATCH(LARGE($AJ$7:$AJ$22-ROW($AJ$7:$AJ$22)/COUNT($AJ$7:$AJ$22),ROW(P13)-ROW(P$8)+1),$AJ$7:$AJ$22-ROW($AJ$7:$AJ$22)/COUNT($AJ$7:$AJ$22),0))</f>
        <v>MARTINČIČ Michal</v>
      </c>
      <c r="Q13" s="23">
        <f t="shared" si="3"/>
        <v>3</v>
      </c>
      <c r="R13" s="16">
        <f t="shared" si="4"/>
        <v>1</v>
      </c>
      <c r="S13" s="16">
        <f t="shared" si="5"/>
        <v>2</v>
      </c>
      <c r="T13" s="16">
        <f t="shared" si="6"/>
        <v>0</v>
      </c>
      <c r="U13" s="22">
        <f t="shared" si="7"/>
        <v>6</v>
      </c>
      <c r="V13" s="23">
        <f t="shared" si="8"/>
        <v>5</v>
      </c>
      <c r="W13" s="16">
        <f t="shared" si="9"/>
        <v>1</v>
      </c>
      <c r="X13" s="22">
        <f t="shared" si="10"/>
        <v>4</v>
      </c>
      <c r="AA13" s="28">
        <f t="shared" si="0"/>
        <v>0</v>
      </c>
      <c r="AB13" s="21">
        <f t="shared" si="11"/>
        <v>0</v>
      </c>
      <c r="AC13" s="16">
        <f t="array" ref="AC13">SUM((home=AA13)*(homescore&gt;visitorscore),(visitor=AA13)*(visitorscore&gt;homescore))</f>
        <v>0</v>
      </c>
      <c r="AD13" s="16">
        <f t="array" ref="AD13">SUM((home=AA13)*(homescore=visitorscore)*ISNUMBER(visitorscore),(visitor=AA13)*(visitorscore=homescore)*ISNUMBER(homescore))</f>
        <v>0</v>
      </c>
      <c r="AE13" s="16">
        <f t="array" ref="AE13">SUM((home=AA13)*(homescore&lt;visitorscore),(visitor=AA13)*(visitorscore&lt;homescore))</f>
        <v>0</v>
      </c>
      <c r="AF13" s="22">
        <f t="shared" ref="AF13" si="25">SUMIF(home,AA13,homescore)+SUMIF(visitor,AA13,visitorscore)</f>
        <v>0</v>
      </c>
      <c r="AG13" s="23">
        <f t="shared" ref="AG13" si="26">SUMIF(home,AA13,visitorscore)+SUMIF(visitor,AA13,homescore)</f>
        <v>0</v>
      </c>
      <c r="AH13" s="12">
        <f t="shared" si="14"/>
        <v>0</v>
      </c>
      <c r="AI13" s="54">
        <f t="shared" si="15"/>
        <v>0</v>
      </c>
      <c r="AJ13" s="14">
        <f t="shared" si="16"/>
        <v>0</v>
      </c>
    </row>
    <row r="14" spans="1:36" x14ac:dyDescent="0.35">
      <c r="B14" s="58">
        <v>7</v>
      </c>
      <c r="C14" s="59"/>
      <c r="I14" s="58">
        <v>7</v>
      </c>
      <c r="J14" s="59" t="s">
        <v>39</v>
      </c>
      <c r="P14" s="26" t="str">
        <f t="array" ref="P14">INDEX(AA7:AA22,MATCH(LARGE($AJ$7:$AJ$22-ROW($AJ$7:$AJ$22)/COUNT($AJ$7:$AJ$22),ROW(P14)-ROW(P$8)+1),$AJ$7:$AJ$22-ROW($AJ$7:$AJ$22)/COUNT($AJ$7:$AJ$22),0))</f>
        <v>KAŇA Simon</v>
      </c>
      <c r="Q14" s="23">
        <f t="shared" si="3"/>
        <v>5</v>
      </c>
      <c r="R14" s="16">
        <f t="shared" si="4"/>
        <v>0</v>
      </c>
      <c r="S14" s="16">
        <f t="shared" si="5"/>
        <v>3</v>
      </c>
      <c r="T14" s="16">
        <f t="shared" si="6"/>
        <v>2</v>
      </c>
      <c r="U14" s="22">
        <f t="shared" si="7"/>
        <v>8</v>
      </c>
      <c r="V14" s="23">
        <f t="shared" si="8"/>
        <v>13</v>
      </c>
      <c r="W14" s="16">
        <f t="shared" si="9"/>
        <v>-5</v>
      </c>
      <c r="X14" s="22">
        <f t="shared" si="10"/>
        <v>3</v>
      </c>
      <c r="AA14" s="28" t="str">
        <f>J8</f>
        <v>KAŇA Simon</v>
      </c>
      <c r="AB14" s="21">
        <f t="shared" si="11"/>
        <v>5</v>
      </c>
      <c r="AC14" s="16">
        <f t="array" ref="AC14">SUM((home=AA14)*(homescore&gt;visitorscore),(visitor=AA14)*(visitorscore&gt;homescore))</f>
        <v>0</v>
      </c>
      <c r="AD14" s="16">
        <f t="array" ref="AD14">SUM((home=AA14)*(homescore=visitorscore)*ISNUMBER(visitorscore),(visitor=AA14)*(visitorscore=homescore)*ISNUMBER(homescore))</f>
        <v>3</v>
      </c>
      <c r="AE14" s="16">
        <f t="array" ref="AE14">SUM((home=AA14)*(homescore&lt;visitorscore),(visitor=AA14)*(visitorscore&lt;homescore))</f>
        <v>2</v>
      </c>
      <c r="AF14" s="22">
        <f t="shared" ref="AF14" si="27">SUMIF(home,AA14,homescore)+SUMIF(visitor,AA14,visitorscore)</f>
        <v>8</v>
      </c>
      <c r="AG14" s="23">
        <f t="shared" ref="AG14" si="28">SUMIF(home,AA14,visitorscore)+SUMIF(visitor,AA14,homescore)</f>
        <v>13</v>
      </c>
      <c r="AH14" s="12">
        <f t="shared" si="14"/>
        <v>-5</v>
      </c>
      <c r="AI14" s="54">
        <f t="shared" si="15"/>
        <v>3</v>
      </c>
      <c r="AJ14" s="14">
        <f t="shared" si="16"/>
        <v>2999950008</v>
      </c>
    </row>
    <row r="15" spans="1:36" ht="16" thickBot="1" x14ac:dyDescent="0.4">
      <c r="B15" s="60">
        <v>8</v>
      </c>
      <c r="C15" s="61"/>
      <c r="I15" s="60">
        <v>8</v>
      </c>
      <c r="J15" s="61"/>
      <c r="P15" s="26" t="str">
        <f t="array" ref="P15">INDEX(AA7:AA22,MATCH(LARGE($AJ$7:$AJ$22-ROW($AJ$7:$AJ$22)/COUNT($AJ$7:$AJ$22),ROW(P15)-ROW(P$8)+1),$AJ$7:$AJ$22-ROW($AJ$7:$AJ$22)/COUNT($AJ$7:$AJ$22),0))</f>
        <v>FEDIČ Lukáš</v>
      </c>
      <c r="Q15" s="23">
        <f t="shared" si="3"/>
        <v>4</v>
      </c>
      <c r="R15" s="16">
        <f t="shared" si="4"/>
        <v>0</v>
      </c>
      <c r="S15" s="16">
        <f t="shared" si="5"/>
        <v>2</v>
      </c>
      <c r="T15" s="16">
        <f t="shared" si="6"/>
        <v>2</v>
      </c>
      <c r="U15" s="22">
        <f t="shared" si="7"/>
        <v>7</v>
      </c>
      <c r="V15" s="23">
        <f t="shared" si="8"/>
        <v>13</v>
      </c>
      <c r="W15" s="16">
        <f t="shared" si="9"/>
        <v>-6</v>
      </c>
      <c r="X15" s="22">
        <f t="shared" si="10"/>
        <v>2</v>
      </c>
      <c r="AA15" s="28">
        <f>C15</f>
        <v>0</v>
      </c>
      <c r="AB15" s="21">
        <f t="shared" si="11"/>
        <v>0</v>
      </c>
      <c r="AC15" s="16">
        <f t="array" ref="AC15">SUM((home=AA15)*(homescore&gt;visitorscore),(visitor=AA15)*(visitorscore&gt;homescore))</f>
        <v>0</v>
      </c>
      <c r="AD15" s="16">
        <f t="array" ref="AD15">SUM((home=AA15)*(homescore=visitorscore)*ISNUMBER(visitorscore),(visitor=AA15)*(visitorscore=homescore)*ISNUMBER(homescore))</f>
        <v>0</v>
      </c>
      <c r="AE15" s="16">
        <f t="array" ref="AE15">SUM((home=AA15)*(homescore&lt;visitorscore),(visitor=AA15)*(visitorscore&lt;homescore))</f>
        <v>0</v>
      </c>
      <c r="AF15" s="22">
        <f t="shared" ref="AF15" si="29">SUMIF(home,AA15,homescore)+SUMIF(visitor,AA15,visitorscore)</f>
        <v>0</v>
      </c>
      <c r="AG15" s="23">
        <f t="shared" ref="AG15" si="30">SUMIF(home,AA15,visitorscore)+SUMIF(visitor,AA15,homescore)</f>
        <v>0</v>
      </c>
      <c r="AH15" s="12">
        <f t="shared" si="14"/>
        <v>0</v>
      </c>
      <c r="AI15" s="54">
        <f t="shared" si="15"/>
        <v>0</v>
      </c>
      <c r="AJ15" s="14">
        <f t="shared" si="16"/>
        <v>0</v>
      </c>
    </row>
    <row r="16" spans="1:36" ht="16" thickBot="1" x14ac:dyDescent="0.4">
      <c r="P16" s="26">
        <f t="array" ref="P16">INDEX(AA7:AA22,MATCH(LARGE($AJ$7:$AJ$22-ROW($AJ$7:$AJ$22)/COUNT($AJ$7:$AJ$22),ROW(P16)-ROW(P$8)+1),$AJ$7:$AJ$22-ROW($AJ$7:$AJ$22)/COUNT($AJ$7:$AJ$22),0))</f>
        <v>0</v>
      </c>
      <c r="Q16" s="23">
        <f t="shared" si="3"/>
        <v>0</v>
      </c>
      <c r="R16" s="16">
        <f t="shared" si="4"/>
        <v>0</v>
      </c>
      <c r="S16" s="16">
        <f t="shared" si="5"/>
        <v>0</v>
      </c>
      <c r="T16" s="16">
        <f t="shared" si="6"/>
        <v>0</v>
      </c>
      <c r="U16" s="22">
        <f t="shared" si="7"/>
        <v>0</v>
      </c>
      <c r="V16" s="23">
        <f t="shared" si="8"/>
        <v>0</v>
      </c>
      <c r="W16" s="16">
        <f t="shared" si="9"/>
        <v>0</v>
      </c>
      <c r="X16" s="22">
        <f t="shared" si="10"/>
        <v>0</v>
      </c>
      <c r="AA16" s="28" t="str">
        <f t="shared" ref="AA16:AA22" si="31">J9</f>
        <v>KRMÍČEK Matouš</v>
      </c>
      <c r="AB16" s="21">
        <f t="shared" si="11"/>
        <v>5</v>
      </c>
      <c r="AC16" s="16">
        <f t="array" ref="AC16">SUM((home=AA16)*(homescore&gt;visitorscore),(visitor=AA16)*(visitorscore&gt;homescore))</f>
        <v>0</v>
      </c>
      <c r="AD16" s="16">
        <f t="array" ref="AD16">SUM((home=AA16)*(homescore=visitorscore)*ISNUMBER(visitorscore),(visitor=AA16)*(visitorscore=homescore)*ISNUMBER(homescore))</f>
        <v>0</v>
      </c>
      <c r="AE16" s="16">
        <f t="array" ref="AE16">SUM((home=AA16)*(homescore&lt;visitorscore),(visitor=AA16)*(visitorscore&lt;homescore))</f>
        <v>5</v>
      </c>
      <c r="AF16" s="22">
        <f t="shared" ref="AF16" si="32">SUMIF(home,AA16,homescore)+SUMIF(visitor,AA16,visitorscore)</f>
        <v>10</v>
      </c>
      <c r="AG16" s="23">
        <f t="shared" ref="AG16" si="33">SUMIF(home,AA16,visitorscore)+SUMIF(visitor,AA16,homescore)</f>
        <v>22</v>
      </c>
      <c r="AH16" s="12">
        <f t="shared" si="14"/>
        <v>-12</v>
      </c>
      <c r="AI16" s="54">
        <f t="shared" si="15"/>
        <v>0</v>
      </c>
      <c r="AJ16" s="14">
        <f t="shared" si="16"/>
        <v>-119990</v>
      </c>
    </row>
    <row r="17" spans="2:37" x14ac:dyDescent="0.35">
      <c r="B17" s="62">
        <v>1</v>
      </c>
      <c r="C17" s="63" t="str">
        <f>VLOOKUP(B17,B8:C15,2)</f>
        <v>FRANĚK Michal</v>
      </c>
      <c r="D17" s="29"/>
      <c r="E17" s="64">
        <v>4</v>
      </c>
      <c r="F17" s="65" t="s">
        <v>0</v>
      </c>
      <c r="G17" s="66">
        <v>0</v>
      </c>
      <c r="I17" s="62">
        <v>7</v>
      </c>
      <c r="J17" s="67" t="str">
        <f>VLOOKUP(I17,I8:J15,2)</f>
        <v>ŠUSTÁČEK Ladislav</v>
      </c>
      <c r="K17" s="12"/>
      <c r="L17" s="68">
        <f>IF(E17&gt;G17,1,0)</f>
        <v>1</v>
      </c>
      <c r="M17" s="65" t="s">
        <v>0</v>
      </c>
      <c r="N17" s="69">
        <f>IF(E17&lt;G17,1,0)</f>
        <v>0</v>
      </c>
      <c r="P17" s="26">
        <f t="array" ref="P17">INDEX(AA7:AA22,MATCH(LARGE($AJ$7:$AJ$22-ROW($AJ$7:$AJ$22)/COUNT($AJ$7:$AJ$22),ROW(P17)-ROW(P$8)+1),$AJ$7:$AJ$22-ROW($AJ$7:$AJ$22)/COUNT($AJ$7:$AJ$22),0))</f>
        <v>0</v>
      </c>
      <c r="Q17" s="23">
        <f t="shared" si="3"/>
        <v>0</v>
      </c>
      <c r="R17" s="16">
        <f t="shared" si="4"/>
        <v>0</v>
      </c>
      <c r="S17" s="16">
        <f t="shared" si="5"/>
        <v>0</v>
      </c>
      <c r="T17" s="16">
        <f t="shared" si="6"/>
        <v>0</v>
      </c>
      <c r="U17" s="22">
        <f t="shared" si="7"/>
        <v>0</v>
      </c>
      <c r="V17" s="23">
        <f t="shared" si="8"/>
        <v>0</v>
      </c>
      <c r="W17" s="16">
        <f t="shared" si="9"/>
        <v>0</v>
      </c>
      <c r="X17" s="22">
        <f t="shared" si="10"/>
        <v>0</v>
      </c>
      <c r="AA17" s="28" t="str">
        <f t="shared" si="31"/>
        <v>FEDIČ Lukáš</v>
      </c>
      <c r="AB17" s="21">
        <f t="shared" si="11"/>
        <v>4</v>
      </c>
      <c r="AC17" s="16">
        <f t="array" ref="AC17">SUM((home=AA17)*(homescore&gt;visitorscore),(visitor=AA17)*(visitorscore&gt;homescore))</f>
        <v>0</v>
      </c>
      <c r="AD17" s="16">
        <f t="array" ref="AD17">SUM((home=AA17)*(homescore=visitorscore)*ISNUMBER(visitorscore),(visitor=AA17)*(visitorscore=homescore)*ISNUMBER(homescore))</f>
        <v>2</v>
      </c>
      <c r="AE17" s="16">
        <f t="array" ref="AE17">SUM((home=AA17)*(homescore&lt;visitorscore),(visitor=AA17)*(visitorscore&lt;homescore))</f>
        <v>2</v>
      </c>
      <c r="AF17" s="22">
        <f t="shared" ref="AF17" si="34">SUMIF(home,AA17,homescore)+SUMIF(visitor,AA17,visitorscore)</f>
        <v>7</v>
      </c>
      <c r="AG17" s="23">
        <f t="shared" ref="AG17" si="35">SUMIF(home,AA17,visitorscore)+SUMIF(visitor,AA17,homescore)</f>
        <v>13</v>
      </c>
      <c r="AH17" s="12">
        <f t="shared" si="14"/>
        <v>-6</v>
      </c>
      <c r="AI17" s="54">
        <f t="shared" si="15"/>
        <v>2</v>
      </c>
      <c r="AJ17" s="14">
        <f t="shared" si="16"/>
        <v>1999940007</v>
      </c>
    </row>
    <row r="18" spans="2:37" x14ac:dyDescent="0.35">
      <c r="B18" s="70">
        <v>2</v>
      </c>
      <c r="C18" s="71" t="str">
        <f>VLOOKUP(B18,B8:C15,2)</f>
        <v>CHYTIL Jakub</v>
      </c>
      <c r="D18" s="29"/>
      <c r="E18" s="72">
        <v>6</v>
      </c>
      <c r="F18" s="30" t="s">
        <v>0</v>
      </c>
      <c r="G18" s="73">
        <v>0</v>
      </c>
      <c r="I18" s="70">
        <v>4</v>
      </c>
      <c r="J18" s="59" t="str">
        <f>VLOOKUP(I18,I8:J15,2)</f>
        <v>LOUČKA Matouš</v>
      </c>
      <c r="K18" s="12"/>
      <c r="L18" s="74">
        <f>IF(E18&gt;G18,1,0)+L17</f>
        <v>2</v>
      </c>
      <c r="M18" s="30" t="s">
        <v>0</v>
      </c>
      <c r="N18" s="75">
        <f>IF(E18&lt;G18,1,0)+N17</f>
        <v>0</v>
      </c>
      <c r="P18" s="26">
        <f t="array" ref="P18">INDEX(AA7:AA22,MATCH(LARGE($AJ$7:$AJ$22-ROW($AJ$7:$AJ$22)/COUNT($AJ$7:$AJ$22),ROW(P18)-ROW(P$8)+1),$AJ$7:$AJ$22-ROW($AJ$7:$AJ$22)/COUNT($AJ$7:$AJ$22),0))</f>
        <v>0</v>
      </c>
      <c r="Q18" s="23">
        <f t="shared" si="3"/>
        <v>0</v>
      </c>
      <c r="R18" s="16">
        <f t="shared" si="4"/>
        <v>0</v>
      </c>
      <c r="S18" s="16">
        <f t="shared" si="5"/>
        <v>0</v>
      </c>
      <c r="T18" s="16">
        <f t="shared" si="6"/>
        <v>0</v>
      </c>
      <c r="U18" s="22">
        <f t="shared" si="7"/>
        <v>0</v>
      </c>
      <c r="V18" s="23">
        <f t="shared" si="8"/>
        <v>0</v>
      </c>
      <c r="W18" s="16">
        <f t="shared" si="9"/>
        <v>0</v>
      </c>
      <c r="X18" s="22">
        <f t="shared" si="10"/>
        <v>0</v>
      </c>
      <c r="AA18" s="28" t="str">
        <f t="shared" si="31"/>
        <v>LOUČKA Matouš</v>
      </c>
      <c r="AB18" s="21">
        <f t="shared" si="11"/>
        <v>3</v>
      </c>
      <c r="AC18" s="16">
        <f t="array" ref="AC18">SUM((home=AA18)*(homescore&gt;visitorscore),(visitor=AA18)*(visitorscore&gt;homescore))</f>
        <v>0</v>
      </c>
      <c r="AD18" s="16">
        <f t="array" ref="AD18">SUM((home=AA18)*(homescore=visitorscore)*ISNUMBER(visitorscore),(visitor=AA18)*(visitorscore=homescore)*ISNUMBER(homescore))</f>
        <v>0</v>
      </c>
      <c r="AE18" s="16">
        <f t="array" ref="AE18">SUM((home=AA18)*(homescore&lt;visitorscore),(visitor=AA18)*(visitorscore&lt;homescore))</f>
        <v>3</v>
      </c>
      <c r="AF18" s="22">
        <f t="shared" ref="AF18" si="36">SUMIF(home,AA18,homescore)+SUMIF(visitor,AA18,visitorscore)</f>
        <v>3</v>
      </c>
      <c r="AG18" s="23">
        <f t="shared" ref="AG18" si="37">SUMIF(home,AA18,visitorscore)+SUMIF(visitor,AA18,homescore)</f>
        <v>11</v>
      </c>
      <c r="AH18" s="12">
        <f t="shared" si="14"/>
        <v>-8</v>
      </c>
      <c r="AI18" s="54">
        <f t="shared" si="15"/>
        <v>0</v>
      </c>
      <c r="AJ18" s="14">
        <f t="shared" si="16"/>
        <v>-79997</v>
      </c>
    </row>
    <row r="19" spans="2:37" x14ac:dyDescent="0.35">
      <c r="B19" s="70">
        <v>6</v>
      </c>
      <c r="C19" s="71" t="str">
        <f>VLOOKUP(B19,B8:C15,2)</f>
        <v>MARTINČIČ Michal</v>
      </c>
      <c r="D19" s="29"/>
      <c r="E19" s="72">
        <v>2</v>
      </c>
      <c r="F19" s="30" t="s">
        <v>0</v>
      </c>
      <c r="G19" s="73">
        <v>2</v>
      </c>
      <c r="I19" s="70">
        <v>3</v>
      </c>
      <c r="J19" s="59" t="str">
        <f>VLOOKUP(I19,I8:J15,2)</f>
        <v>FEDIČ Lukáš</v>
      </c>
      <c r="K19" s="12"/>
      <c r="L19" s="74">
        <f>IF(E19&gt;G19,1,0)+L18</f>
        <v>2</v>
      </c>
      <c r="M19" s="30" t="s">
        <v>0</v>
      </c>
      <c r="N19" s="75">
        <f>IF(E19&lt;G19,1,0)+N18</f>
        <v>0</v>
      </c>
      <c r="P19" s="26" t="str">
        <f t="array" ref="P19">INDEX(AA7:AA22,MATCH(LARGE($AJ$7:$AJ$22-ROW($AJ$7:$AJ$22)/COUNT($AJ$7:$AJ$22),ROW(P19)-ROW(P$8)+1),$AJ$7:$AJ$22-ROW($AJ$7:$AJ$22)/COUNT($AJ$7:$AJ$22),0))</f>
        <v>LOUČKA Matouš</v>
      </c>
      <c r="Q19" s="23">
        <f t="shared" si="3"/>
        <v>3</v>
      </c>
      <c r="R19" s="16">
        <f t="shared" si="4"/>
        <v>0</v>
      </c>
      <c r="S19" s="16">
        <f t="shared" si="5"/>
        <v>0</v>
      </c>
      <c r="T19" s="16">
        <f t="shared" si="6"/>
        <v>3</v>
      </c>
      <c r="U19" s="22">
        <f t="shared" si="7"/>
        <v>3</v>
      </c>
      <c r="V19" s="23">
        <f t="shared" si="8"/>
        <v>11</v>
      </c>
      <c r="W19" s="16">
        <f t="shared" si="9"/>
        <v>-8</v>
      </c>
      <c r="X19" s="22">
        <f t="shared" si="10"/>
        <v>0</v>
      </c>
      <c r="AA19" s="28" t="str">
        <f t="shared" si="31"/>
        <v>TIRPÁK Patrik</v>
      </c>
      <c r="AB19" s="21">
        <f t="shared" si="11"/>
        <v>3</v>
      </c>
      <c r="AC19" s="16">
        <f t="array" ref="AC19">SUM((home=AA19)*(homescore&gt;visitorscore),(visitor=AA19)*(visitorscore&gt;homescore))</f>
        <v>0</v>
      </c>
      <c r="AD19" s="16">
        <f t="array" ref="AD19">SUM((home=AA19)*(homescore=visitorscore)*ISNUMBER(visitorscore),(visitor=AA19)*(visitorscore=homescore)*ISNUMBER(homescore))</f>
        <v>0</v>
      </c>
      <c r="AE19" s="16">
        <f t="array" ref="AE19">SUM((home=AA19)*(homescore&lt;visitorscore),(visitor=AA19)*(visitorscore&lt;homescore))</f>
        <v>3</v>
      </c>
      <c r="AF19" s="22">
        <f t="shared" ref="AF19" si="38">SUMIF(home,AA19,homescore)+SUMIF(visitor,AA19,visitorscore)</f>
        <v>2</v>
      </c>
      <c r="AG19" s="23">
        <f t="shared" ref="AG19" si="39">SUMIF(home,AA19,visitorscore)+SUMIF(visitor,AA19,homescore)</f>
        <v>10</v>
      </c>
      <c r="AH19" s="12">
        <f t="shared" si="14"/>
        <v>-8</v>
      </c>
      <c r="AI19" s="54">
        <f t="shared" si="15"/>
        <v>0</v>
      </c>
      <c r="AJ19" s="14">
        <f t="shared" si="16"/>
        <v>-79998</v>
      </c>
    </row>
    <row r="20" spans="2:37" x14ac:dyDescent="0.35">
      <c r="B20" s="70">
        <v>4</v>
      </c>
      <c r="C20" s="71" t="str">
        <f>VLOOKUP(B20,B8:C15,2)</f>
        <v>MARTINČIČ Jakub</v>
      </c>
      <c r="D20" s="29"/>
      <c r="E20" s="72">
        <v>6</v>
      </c>
      <c r="F20" s="30" t="s">
        <v>0</v>
      </c>
      <c r="G20" s="73">
        <v>3</v>
      </c>
      <c r="I20" s="70">
        <v>2</v>
      </c>
      <c r="J20" s="59" t="str">
        <f>VLOOKUP(I20,I8:J15,2)</f>
        <v>KRMÍČEK Matouš</v>
      </c>
      <c r="K20" s="12"/>
      <c r="L20" s="74">
        <f>IF(E20&gt;G20,1,0)+L19</f>
        <v>3</v>
      </c>
      <c r="M20" s="30" t="s">
        <v>0</v>
      </c>
      <c r="N20" s="75">
        <f>IF(E20&lt;G20,1,0)+N19</f>
        <v>0</v>
      </c>
      <c r="P20" s="26" t="str">
        <f t="array" ref="P20">INDEX(AA7:AA22,MATCH(LARGE($AJ$7:$AJ$22-ROW($AJ$7:$AJ$22)/COUNT($AJ$7:$AJ$22),ROW(P20)-ROW(P$8)+1),$AJ$7:$AJ$22-ROW($AJ$7:$AJ$22)/COUNT($AJ$7:$AJ$22),0))</f>
        <v>TIRPÁK Patrik</v>
      </c>
      <c r="Q20" s="23">
        <f t="shared" si="3"/>
        <v>3</v>
      </c>
      <c r="R20" s="16">
        <f t="shared" si="4"/>
        <v>0</v>
      </c>
      <c r="S20" s="16">
        <f t="shared" si="5"/>
        <v>0</v>
      </c>
      <c r="T20" s="16">
        <f t="shared" si="6"/>
        <v>3</v>
      </c>
      <c r="U20" s="22">
        <f t="shared" si="7"/>
        <v>2</v>
      </c>
      <c r="V20" s="23">
        <f t="shared" si="8"/>
        <v>10</v>
      </c>
      <c r="W20" s="16">
        <f t="shared" si="9"/>
        <v>-8</v>
      </c>
      <c r="X20" s="22">
        <f t="shared" si="10"/>
        <v>0</v>
      </c>
      <c r="AA20" s="28" t="str">
        <f t="shared" si="31"/>
        <v>SKOKAN Jaromír</v>
      </c>
      <c r="AB20" s="21">
        <f t="shared" si="11"/>
        <v>2</v>
      </c>
      <c r="AC20" s="16">
        <f t="array" ref="AC20">SUM((home=AA20)*(homescore&gt;visitorscore),(visitor=AA20)*(visitorscore&gt;homescore))</f>
        <v>0</v>
      </c>
      <c r="AD20" s="16">
        <f t="array" ref="AD20">SUM((home=AA20)*(homescore=visitorscore)*ISNUMBER(visitorscore),(visitor=AA20)*(visitorscore=homescore)*ISNUMBER(homescore))</f>
        <v>0</v>
      </c>
      <c r="AE20" s="16">
        <f t="array" ref="AE20">SUM((home=AA20)*(homescore&lt;visitorscore),(visitor=AA20)*(visitorscore&lt;homescore))</f>
        <v>2</v>
      </c>
      <c r="AF20" s="22">
        <f t="shared" ref="AF20" si="40">SUMIF(home,AA20,homescore)+SUMIF(visitor,AA20,visitorscore)</f>
        <v>0</v>
      </c>
      <c r="AG20" s="23">
        <f t="shared" ref="AG20" si="41">SUMIF(home,AA20,visitorscore)+SUMIF(visitor,AA20,homescore)</f>
        <v>8</v>
      </c>
      <c r="AH20" s="12">
        <f t="shared" si="14"/>
        <v>-8</v>
      </c>
      <c r="AI20" s="54">
        <f t="shared" si="15"/>
        <v>0</v>
      </c>
      <c r="AJ20" s="14">
        <f t="shared" si="16"/>
        <v>-80000</v>
      </c>
    </row>
    <row r="21" spans="2:37" ht="16" thickBot="1" x14ac:dyDescent="0.4">
      <c r="B21" s="76">
        <v>5</v>
      </c>
      <c r="C21" s="77" t="str">
        <f>VLOOKUP(B21,B8:C15,2)</f>
        <v>VRÁNA Martin</v>
      </c>
      <c r="D21" s="29"/>
      <c r="E21" s="78">
        <v>3</v>
      </c>
      <c r="F21" s="79" t="s">
        <v>0</v>
      </c>
      <c r="G21" s="80">
        <v>1</v>
      </c>
      <c r="I21" s="76">
        <v>1</v>
      </c>
      <c r="J21" s="61" t="str">
        <f>VLOOKUP(I21,I8:J15,2)</f>
        <v>KAŇA Simon</v>
      </c>
      <c r="K21" s="12"/>
      <c r="L21" s="81">
        <f>IF(E21&gt;G21,1,0)+L20</f>
        <v>4</v>
      </c>
      <c r="M21" s="79" t="s">
        <v>0</v>
      </c>
      <c r="N21" s="82">
        <f>IF(E21&lt;G21,1,0)+N20</f>
        <v>0</v>
      </c>
      <c r="P21" s="26" t="str">
        <f t="array" ref="P21">INDEX(AA7:AA22,MATCH(LARGE($AJ$7:$AJ$22-ROW($AJ$7:$AJ$22)/COUNT($AJ$7:$AJ$22),ROW(P21)-ROW(P$8)+1),$AJ$7:$AJ$22-ROW($AJ$7:$AJ$22)/COUNT($AJ$7:$AJ$22),0))</f>
        <v>SKOKAN Jaromír</v>
      </c>
      <c r="Q21" s="23">
        <f t="shared" si="3"/>
        <v>2</v>
      </c>
      <c r="R21" s="16">
        <f t="shared" si="4"/>
        <v>0</v>
      </c>
      <c r="S21" s="16">
        <f t="shared" si="5"/>
        <v>0</v>
      </c>
      <c r="T21" s="16">
        <f t="shared" si="6"/>
        <v>2</v>
      </c>
      <c r="U21" s="22">
        <f t="shared" si="7"/>
        <v>0</v>
      </c>
      <c r="V21" s="23">
        <f t="shared" si="8"/>
        <v>8</v>
      </c>
      <c r="W21" s="16">
        <f t="shared" si="9"/>
        <v>-8</v>
      </c>
      <c r="X21" s="22">
        <f t="shared" si="10"/>
        <v>0</v>
      </c>
      <c r="AA21" s="28" t="str">
        <f t="shared" si="31"/>
        <v>ŠUSTÁČEK Ladislav</v>
      </c>
      <c r="AB21" s="21">
        <f t="shared" si="11"/>
        <v>3</v>
      </c>
      <c r="AC21" s="16">
        <f t="array" ref="AC21">SUM((home=AA21)*(homescore&gt;visitorscore),(visitor=AA21)*(visitorscore&gt;homescore))</f>
        <v>0</v>
      </c>
      <c r="AD21" s="16">
        <f t="array" ref="AD21">SUM((home=AA21)*(homescore=visitorscore)*ISNUMBER(visitorscore),(visitor=AA21)*(visitorscore=homescore)*ISNUMBER(homescore))</f>
        <v>0</v>
      </c>
      <c r="AE21" s="16">
        <f t="array" ref="AE21">SUM((home=AA21)*(homescore&lt;visitorscore),(visitor=AA21)*(visitorscore&lt;homescore))</f>
        <v>3</v>
      </c>
      <c r="AF21" s="22">
        <f t="shared" ref="AF21" si="42">SUMIF(home,AA21,homescore)+SUMIF(visitor,AA21,visitorscore)</f>
        <v>2</v>
      </c>
      <c r="AG21" s="23">
        <f t="shared" ref="AG21" si="43">SUMIF(home,AA21,visitorscore)+SUMIF(visitor,AA21,homescore)</f>
        <v>15</v>
      </c>
      <c r="AH21" s="12">
        <f t="shared" si="14"/>
        <v>-13</v>
      </c>
      <c r="AI21" s="54">
        <f t="shared" si="15"/>
        <v>0</v>
      </c>
      <c r="AJ21" s="14">
        <f t="shared" si="16"/>
        <v>-129998</v>
      </c>
    </row>
    <row r="22" spans="2:37" ht="10" customHeight="1" thickBot="1" x14ac:dyDescent="0.4">
      <c r="B22" s="83"/>
      <c r="C22" s="24"/>
      <c r="E22" s="25"/>
      <c r="F22" s="25"/>
      <c r="G22" s="25"/>
      <c r="I22" s="84"/>
      <c r="J22" s="24"/>
      <c r="K22" s="12"/>
      <c r="L22" s="31"/>
      <c r="M22" s="25"/>
      <c r="N22" s="31"/>
      <c r="P22" s="26" t="str">
        <f t="array" ref="P22">INDEX(AA7:AA22,MATCH(LARGE($AJ$7:$AJ$22-ROW($AJ$7:$AJ$22)/COUNT($AJ$7:$AJ$22),ROW(P22)-ROW(P$8)+1),$AJ$7:$AJ$22-ROW($AJ$7:$AJ$22)/COUNT($AJ$7:$AJ$22),0))</f>
        <v>KRMÍČEK Matouš</v>
      </c>
      <c r="Q22" s="23">
        <f t="shared" si="3"/>
        <v>5</v>
      </c>
      <c r="R22" s="16">
        <f t="shared" si="4"/>
        <v>0</v>
      </c>
      <c r="S22" s="16">
        <f t="shared" si="5"/>
        <v>0</v>
      </c>
      <c r="T22" s="16">
        <f t="shared" si="6"/>
        <v>5</v>
      </c>
      <c r="U22" s="22">
        <f t="shared" si="7"/>
        <v>10</v>
      </c>
      <c r="V22" s="23">
        <f t="shared" si="8"/>
        <v>22</v>
      </c>
      <c r="W22" s="16">
        <f t="shared" si="9"/>
        <v>-12</v>
      </c>
      <c r="X22" s="22">
        <f t="shared" si="10"/>
        <v>0</v>
      </c>
      <c r="AA22" s="28">
        <f t="shared" si="31"/>
        <v>0</v>
      </c>
      <c r="AB22" s="21">
        <f t="shared" si="11"/>
        <v>0</v>
      </c>
      <c r="AC22" s="16">
        <f t="array" ref="AC22">SUM((home=AA22)*(homescore&gt;visitorscore),(visitor=AA22)*(visitorscore&gt;homescore))</f>
        <v>0</v>
      </c>
      <c r="AD22" s="16">
        <f t="array" ref="AD22">SUM((home=AA22)*(homescore=visitorscore)*ISNUMBER(visitorscore),(visitor=AA22)*(visitorscore=homescore)*ISNUMBER(homescore))</f>
        <v>0</v>
      </c>
      <c r="AE22" s="16">
        <f t="array" ref="AE22">SUM((home=AA22)*(homescore&lt;visitorscore),(visitor=AA22)*(visitorscore&lt;homescore))</f>
        <v>0</v>
      </c>
      <c r="AF22" s="22">
        <f t="shared" ref="AF22" si="44">SUMIF(home,AA22,homescore)+SUMIF(visitor,AA22,visitorscore)</f>
        <v>0</v>
      </c>
      <c r="AG22" s="23">
        <f t="shared" ref="AG22" si="45">SUMIF(home,AA22,visitorscore)+SUMIF(visitor,AA22,homescore)</f>
        <v>0</v>
      </c>
      <c r="AH22" s="12">
        <f t="shared" si="14"/>
        <v>0</v>
      </c>
      <c r="AI22" s="54">
        <f t="shared" si="15"/>
        <v>0</v>
      </c>
      <c r="AJ22" s="14">
        <f t="shared" si="16"/>
        <v>0</v>
      </c>
    </row>
    <row r="23" spans="2:37" x14ac:dyDescent="0.35">
      <c r="B23" s="62">
        <v>1</v>
      </c>
      <c r="C23" s="67" t="str">
        <f>VLOOKUP(B23,B8:C15,2)</f>
        <v>FRANĚK Michal</v>
      </c>
      <c r="E23" s="64">
        <v>3</v>
      </c>
      <c r="F23" s="65" t="s">
        <v>0</v>
      </c>
      <c r="G23" s="66">
        <v>0</v>
      </c>
      <c r="I23" s="62">
        <v>6</v>
      </c>
      <c r="J23" s="67" t="str">
        <f>VLOOKUP(I23,I8:J15,2)</f>
        <v>SKOKAN Jaromír</v>
      </c>
      <c r="K23" s="12"/>
      <c r="L23" s="68">
        <f>IF(E23&gt;G23,1,0)+L21</f>
        <v>5</v>
      </c>
      <c r="M23" s="65" t="s">
        <v>0</v>
      </c>
      <c r="N23" s="69">
        <f>IF(E23&lt;G23,1,0)+N21</f>
        <v>0</v>
      </c>
      <c r="P23" s="26" t="str">
        <f t="array" ref="P23">INDEX(AA7:AA22,MATCH(LARGE($AJ$7:$AJ$22-ROW($AJ$7:$AJ$22)/COUNT($AJ$7:$AJ$22),ROW(P23)-ROW(P$8)+1),$AJ$7:$AJ$22-ROW($AJ$7:$AJ$22)/COUNT($AJ$7:$AJ$22),0))</f>
        <v>ŠUSTÁČEK Ladislav</v>
      </c>
      <c r="Q23" s="23">
        <f t="shared" si="3"/>
        <v>3</v>
      </c>
      <c r="R23" s="16">
        <f t="shared" si="4"/>
        <v>0</v>
      </c>
      <c r="S23" s="16">
        <f t="shared" si="5"/>
        <v>0</v>
      </c>
      <c r="T23" s="16">
        <f t="shared" si="6"/>
        <v>3</v>
      </c>
      <c r="U23" s="22">
        <f t="shared" si="7"/>
        <v>2</v>
      </c>
      <c r="V23" s="23">
        <f t="shared" si="8"/>
        <v>15</v>
      </c>
      <c r="W23" s="16">
        <f t="shared" si="9"/>
        <v>-13</v>
      </c>
      <c r="X23" s="22">
        <f t="shared" si="10"/>
        <v>0</v>
      </c>
    </row>
    <row r="24" spans="2:37" x14ac:dyDescent="0.35">
      <c r="B24" s="70">
        <v>2</v>
      </c>
      <c r="C24" s="59" t="str">
        <f>VLOOKUP(B24,B8:C15,2)</f>
        <v>CHYTIL Jakub</v>
      </c>
      <c r="E24" s="72">
        <v>2</v>
      </c>
      <c r="F24" s="30" t="s">
        <v>0</v>
      </c>
      <c r="G24" s="73">
        <v>1</v>
      </c>
      <c r="I24" s="70">
        <v>3</v>
      </c>
      <c r="J24" s="59" t="str">
        <f>VLOOKUP(I24,I8:J15,2)</f>
        <v>FEDIČ Lukáš</v>
      </c>
      <c r="K24" s="12"/>
      <c r="L24" s="74">
        <f>IF(E24&gt;G24,1,0)+L23</f>
        <v>6</v>
      </c>
      <c r="M24" s="30" t="s">
        <v>0</v>
      </c>
      <c r="N24" s="75">
        <f>IF(E24&lt;G24,1,0)+N23</f>
        <v>0</v>
      </c>
    </row>
    <row r="25" spans="2:37" x14ac:dyDescent="0.35">
      <c r="B25" s="70">
        <v>3</v>
      </c>
      <c r="C25" s="59" t="str">
        <f>VLOOKUP(B25,B8:C15,2)</f>
        <v>MAJER Zdeněk</v>
      </c>
      <c r="E25" s="72">
        <v>4</v>
      </c>
      <c r="F25" s="30" t="s">
        <v>0</v>
      </c>
      <c r="G25" s="73">
        <v>0</v>
      </c>
      <c r="I25" s="70">
        <v>2</v>
      </c>
      <c r="J25" s="59" t="str">
        <f>VLOOKUP(I25,I8:J15,2)</f>
        <v>KRMÍČEK Matouš</v>
      </c>
      <c r="K25" s="12"/>
      <c r="L25" s="74">
        <f>IF(E25&gt;G25,1,0)+L24</f>
        <v>7</v>
      </c>
      <c r="M25" s="30" t="s">
        <v>0</v>
      </c>
      <c r="N25" s="75">
        <f>IF(E25&lt;G25,1,0)+N24</f>
        <v>0</v>
      </c>
    </row>
    <row r="26" spans="2:37" x14ac:dyDescent="0.35">
      <c r="B26" s="70">
        <v>6</v>
      </c>
      <c r="C26" s="59" t="str">
        <f>VLOOKUP(B26,B8:C15,2)</f>
        <v>MARTINČIČ Michal</v>
      </c>
      <c r="E26" s="72">
        <v>1</v>
      </c>
      <c r="F26" s="30" t="s">
        <v>0</v>
      </c>
      <c r="G26" s="73">
        <v>1</v>
      </c>
      <c r="I26" s="70">
        <v>1</v>
      </c>
      <c r="J26" s="59" t="str">
        <f>VLOOKUP(I26,I8:J15,2)</f>
        <v>KAŇA Simon</v>
      </c>
      <c r="K26" s="12"/>
      <c r="L26" s="74">
        <f>IF(E26&gt;G26,1,0)+L25</f>
        <v>7</v>
      </c>
      <c r="M26" s="30" t="s">
        <v>0</v>
      </c>
      <c r="N26" s="75">
        <f>IF(E26&lt;G26,1,0)+N25</f>
        <v>0</v>
      </c>
    </row>
    <row r="27" spans="2:37" ht="16" thickBot="1" x14ac:dyDescent="0.4">
      <c r="B27" s="76">
        <v>5</v>
      </c>
      <c r="C27" s="61" t="str">
        <f>VLOOKUP(B27,B8:C15,2)</f>
        <v>VRÁNA Martin</v>
      </c>
      <c r="E27" s="78">
        <v>1</v>
      </c>
      <c r="F27" s="79" t="s">
        <v>0</v>
      </c>
      <c r="G27" s="80">
        <v>0</v>
      </c>
      <c r="I27" s="76">
        <v>5</v>
      </c>
      <c r="J27" s="61" t="str">
        <f>VLOOKUP(I27,I8:J15,2)</f>
        <v>TIRPÁK Patrik</v>
      </c>
      <c r="K27" s="12"/>
      <c r="L27" s="81">
        <f>IF(E27&gt;G27,1,0)+L26</f>
        <v>8</v>
      </c>
      <c r="M27" s="79" t="s">
        <v>0</v>
      </c>
      <c r="N27" s="82">
        <f>IF(E27&lt;G27,1,0)+N26</f>
        <v>0</v>
      </c>
    </row>
    <row r="28" spans="2:37" ht="10" customHeight="1" thickBot="1" x14ac:dyDescent="0.4">
      <c r="B28" s="83"/>
      <c r="C28" s="24"/>
      <c r="E28" s="25"/>
      <c r="F28" s="25"/>
      <c r="G28" s="25"/>
      <c r="I28" s="84"/>
      <c r="J28" s="24"/>
      <c r="K28" s="12"/>
      <c r="L28" s="31"/>
      <c r="M28" s="25"/>
    </row>
    <row r="29" spans="2:37" x14ac:dyDescent="0.35">
      <c r="B29" s="62">
        <v>1</v>
      </c>
      <c r="C29" s="67" t="str">
        <f>VLOOKUP(B29,B8:C15,2)</f>
        <v>FRANĚK Michal</v>
      </c>
      <c r="E29" s="64">
        <v>3</v>
      </c>
      <c r="F29" s="65" t="s">
        <v>0</v>
      </c>
      <c r="G29" s="66">
        <v>3</v>
      </c>
      <c r="I29" s="62">
        <v>3</v>
      </c>
      <c r="J29" s="67" t="str">
        <f>VLOOKUP(I29,I8:J15,2)</f>
        <v>FEDIČ Lukáš</v>
      </c>
      <c r="K29" s="12"/>
      <c r="L29" s="68">
        <f>IF(E29&gt;G29,1,0)+L27</f>
        <v>8</v>
      </c>
      <c r="M29" s="65" t="s">
        <v>0</v>
      </c>
      <c r="N29" s="69">
        <f>IF(E29&lt;G29,1,0)+N27</f>
        <v>0</v>
      </c>
    </row>
    <row r="30" spans="2:37" x14ac:dyDescent="0.35">
      <c r="B30" s="70">
        <v>2</v>
      </c>
      <c r="C30" s="59" t="str">
        <f>VLOOKUP(B30,B8:C15,2)</f>
        <v>CHYTIL Jakub</v>
      </c>
      <c r="E30" s="72">
        <v>2</v>
      </c>
      <c r="F30" s="30" t="s">
        <v>0</v>
      </c>
      <c r="G30" s="73">
        <v>0</v>
      </c>
      <c r="I30" s="70">
        <v>2</v>
      </c>
      <c r="J30" s="59" t="str">
        <f>VLOOKUP(I30,I8:J15,2)</f>
        <v>KRMÍČEK Matouš</v>
      </c>
      <c r="K30" s="12"/>
      <c r="L30" s="74">
        <f>IF(E30&gt;G30,1,0)+L29</f>
        <v>9</v>
      </c>
      <c r="M30" s="30" t="s">
        <v>0</v>
      </c>
      <c r="N30" s="75">
        <f>IF(E30&lt;G30,1,0)+N29</f>
        <v>0</v>
      </c>
    </row>
    <row r="31" spans="2:37" x14ac:dyDescent="0.35">
      <c r="B31" s="70">
        <v>3</v>
      </c>
      <c r="C31" s="59" t="str">
        <f>VLOOKUP(B31,B8:C15,2)</f>
        <v>MAJER Zdeněk</v>
      </c>
      <c r="E31" s="72">
        <v>2</v>
      </c>
      <c r="F31" s="30" t="s">
        <v>0</v>
      </c>
      <c r="G31" s="73">
        <v>2</v>
      </c>
      <c r="I31" s="70">
        <v>1</v>
      </c>
      <c r="J31" s="59" t="str">
        <f>VLOOKUP(I31,I8:J15,2)</f>
        <v>KAŇA Simon</v>
      </c>
      <c r="K31" s="12"/>
      <c r="L31" s="74">
        <f>IF(E31&gt;G31,1,0)+L30</f>
        <v>9</v>
      </c>
      <c r="M31" s="30" t="s">
        <v>0</v>
      </c>
      <c r="N31" s="75">
        <f>IF(E31&lt;G31,1,0)+N30</f>
        <v>0</v>
      </c>
    </row>
    <row r="32" spans="2:37" x14ac:dyDescent="0.35">
      <c r="B32" s="70">
        <v>6</v>
      </c>
      <c r="C32" s="59" t="str">
        <f>VLOOKUP(B32,B8:C15,2)</f>
        <v>MARTINČIČ Michal</v>
      </c>
      <c r="E32" s="72">
        <v>3</v>
      </c>
      <c r="F32" s="30" t="s">
        <v>0</v>
      </c>
      <c r="G32" s="73">
        <v>2</v>
      </c>
      <c r="I32" s="70">
        <v>7</v>
      </c>
      <c r="J32" s="59" t="str">
        <f>VLOOKUP(I32,I8:J15,2)</f>
        <v>ŠUSTÁČEK Ladislav</v>
      </c>
      <c r="K32" s="24"/>
      <c r="L32" s="74">
        <f>IF(E32&gt;G32,1,0)+L31</f>
        <v>10</v>
      </c>
      <c r="M32" s="30" t="s">
        <v>0</v>
      </c>
      <c r="N32" s="75">
        <f>IF(E32&lt;G32,1,0)+N31</f>
        <v>0</v>
      </c>
      <c r="AJ32" s="16"/>
      <c r="AK32" s="16"/>
    </row>
    <row r="33" spans="2:37" ht="16" thickBot="1" x14ac:dyDescent="0.4">
      <c r="B33" s="76">
        <v>5</v>
      </c>
      <c r="C33" s="61" t="str">
        <f>VLOOKUP(B33,B8:C15,2)</f>
        <v>VRÁNA Martin</v>
      </c>
      <c r="E33" s="78">
        <v>3</v>
      </c>
      <c r="F33" s="79" t="s">
        <v>0</v>
      </c>
      <c r="G33" s="80">
        <v>2</v>
      </c>
      <c r="I33" s="76">
        <v>4</v>
      </c>
      <c r="J33" s="61" t="str">
        <f>VLOOKUP(I33,I8:J15,2)</f>
        <v>LOUČKA Matouš</v>
      </c>
      <c r="K33" s="24"/>
      <c r="L33" s="81">
        <f>IF(E33&gt;G33,1,0)+L32</f>
        <v>11</v>
      </c>
      <c r="M33" s="79" t="s">
        <v>0</v>
      </c>
      <c r="N33" s="82">
        <f>IF(E33&lt;G33,1,0)+N32</f>
        <v>0</v>
      </c>
      <c r="AJ33" s="16"/>
      <c r="AK33" s="16"/>
    </row>
    <row r="34" spans="2:37" ht="10" customHeight="1" thickBot="1" x14ac:dyDescent="0.4">
      <c r="B34" s="83"/>
      <c r="C34" s="24"/>
      <c r="E34" s="25"/>
      <c r="F34" s="25"/>
      <c r="G34" s="25"/>
      <c r="I34" s="84"/>
      <c r="J34" s="24"/>
      <c r="K34" s="12"/>
      <c r="L34" s="31"/>
      <c r="M34" s="25"/>
      <c r="AJ34" s="16"/>
      <c r="AK34" s="16"/>
    </row>
    <row r="35" spans="2:37" x14ac:dyDescent="0.35">
      <c r="B35" s="62">
        <v>1</v>
      </c>
      <c r="C35" s="67" t="str">
        <f>VLOOKUP(B35,B8:C15,2)</f>
        <v>FRANĚK Michal</v>
      </c>
      <c r="E35" s="64">
        <v>5</v>
      </c>
      <c r="F35" s="65" t="s">
        <v>0</v>
      </c>
      <c r="G35" s="66">
        <v>3</v>
      </c>
      <c r="I35" s="62">
        <v>2</v>
      </c>
      <c r="J35" s="67" t="str">
        <f>VLOOKUP(I35,I8:J15,2)</f>
        <v>KRMÍČEK Matouš</v>
      </c>
      <c r="K35" s="24"/>
      <c r="L35" s="68">
        <f>IF(E35&gt;G35,1,0)+L33</f>
        <v>12</v>
      </c>
      <c r="M35" s="65" t="s">
        <v>0</v>
      </c>
      <c r="N35" s="69">
        <f>IF(E35&lt;G35,1,0)+N33</f>
        <v>0</v>
      </c>
    </row>
    <row r="36" spans="2:37" x14ac:dyDescent="0.35">
      <c r="B36" s="70">
        <v>2</v>
      </c>
      <c r="C36" s="59" t="str">
        <f>VLOOKUP(B36,B8:C15,2)</f>
        <v>CHYTIL Jakub</v>
      </c>
      <c r="E36" s="72">
        <v>5</v>
      </c>
      <c r="F36" s="30" t="s">
        <v>0</v>
      </c>
      <c r="G36" s="73">
        <v>2</v>
      </c>
      <c r="I36" s="70">
        <v>1</v>
      </c>
      <c r="J36" s="59" t="str">
        <f>VLOOKUP(I36,I8:J15,2)</f>
        <v>KAŇA Simon</v>
      </c>
      <c r="K36" s="24"/>
      <c r="L36" s="74">
        <f>IF(E36&gt;G36,1,0)+L35</f>
        <v>13</v>
      </c>
      <c r="M36" s="30" t="s">
        <v>0</v>
      </c>
      <c r="N36" s="75">
        <f>IF(E36&lt;G36,1,0)+N35</f>
        <v>0</v>
      </c>
    </row>
    <row r="37" spans="2:37" x14ac:dyDescent="0.35">
      <c r="B37" s="70">
        <v>3</v>
      </c>
      <c r="C37" s="59" t="str">
        <f>VLOOKUP(B37,B8:C15,2)</f>
        <v>MAJER Zdeněk</v>
      </c>
      <c r="E37" s="72">
        <v>7</v>
      </c>
      <c r="F37" s="30" t="s">
        <v>0</v>
      </c>
      <c r="G37" s="73">
        <v>1</v>
      </c>
      <c r="I37" s="70">
        <v>5</v>
      </c>
      <c r="J37" s="59" t="str">
        <f>VLOOKUP(I37,I8:J15,2)</f>
        <v>TIRPÁK Patrik</v>
      </c>
      <c r="K37" s="24"/>
      <c r="L37" s="74">
        <f>IF(E37&gt;G37,1,0)+L36</f>
        <v>14</v>
      </c>
      <c r="M37" s="30" t="s">
        <v>0</v>
      </c>
      <c r="N37" s="75">
        <f>IF(E37&lt;G37,1,0)+N36</f>
        <v>0</v>
      </c>
    </row>
    <row r="38" spans="2:37" x14ac:dyDescent="0.35">
      <c r="B38" s="70">
        <v>4</v>
      </c>
      <c r="C38" s="59" t="str">
        <f>VLOOKUP(B38,B8:C15,2)</f>
        <v>MARTINČIČ Jakub</v>
      </c>
      <c r="E38" s="72">
        <v>8</v>
      </c>
      <c r="F38" s="30" t="s">
        <v>0</v>
      </c>
      <c r="G38" s="73">
        <v>0</v>
      </c>
      <c r="I38" s="70">
        <v>7</v>
      </c>
      <c r="J38" s="59" t="str">
        <f>VLOOKUP(I38,I8:J15,2)</f>
        <v>ŠUSTÁČEK Ladislav</v>
      </c>
      <c r="K38" s="24"/>
      <c r="L38" s="74">
        <f>IF(E38&gt;G38,1,0)+L37</f>
        <v>15</v>
      </c>
      <c r="M38" s="30" t="s">
        <v>0</v>
      </c>
      <c r="N38" s="75">
        <f>IF(E38&lt;G38,1,0)+N37</f>
        <v>0</v>
      </c>
    </row>
    <row r="39" spans="2:37" ht="16" thickBot="1" x14ac:dyDescent="0.4">
      <c r="B39" s="76">
        <v>5</v>
      </c>
      <c r="C39" s="61" t="str">
        <f>VLOOKUP(B39,B8:C15,2)</f>
        <v>VRÁNA Martin</v>
      </c>
      <c r="E39" s="78">
        <v>6</v>
      </c>
      <c r="F39" s="79" t="s">
        <v>0</v>
      </c>
      <c r="G39" s="80">
        <v>1</v>
      </c>
      <c r="I39" s="76">
        <v>3</v>
      </c>
      <c r="J39" s="61" t="str">
        <f>VLOOKUP(I39,I8:J15,2)</f>
        <v>FEDIČ Lukáš</v>
      </c>
      <c r="K39" s="24"/>
      <c r="L39" s="81">
        <f>IF(E39&gt;G39,1,0)+L38</f>
        <v>16</v>
      </c>
      <c r="M39" s="79" t="s">
        <v>0</v>
      </c>
      <c r="N39" s="82">
        <f>IF(E39&lt;G39,1,0)+N38</f>
        <v>0</v>
      </c>
    </row>
    <row r="40" spans="2:37" ht="10" customHeight="1" thickBot="1" x14ac:dyDescent="0.4">
      <c r="B40" s="83"/>
      <c r="I40" s="83"/>
    </row>
    <row r="41" spans="2:37" x14ac:dyDescent="0.35">
      <c r="B41" s="62">
        <v>1</v>
      </c>
      <c r="C41" s="67" t="str">
        <f>VLOOKUP(B41,B8:C15,2)</f>
        <v>FRANĚK Michal</v>
      </c>
      <c r="E41" s="64">
        <v>2</v>
      </c>
      <c r="F41" s="65" t="s">
        <v>0</v>
      </c>
      <c r="G41" s="66">
        <v>2</v>
      </c>
      <c r="I41" s="62">
        <v>1</v>
      </c>
      <c r="J41" s="67" t="str">
        <f>VLOOKUP(I41,I8:J15,2)</f>
        <v>KAŇA Simon</v>
      </c>
      <c r="K41" s="24"/>
      <c r="L41" s="68">
        <f>IF(E41&gt;G41,1,0)+L39</f>
        <v>16</v>
      </c>
      <c r="M41" s="65" t="s">
        <v>0</v>
      </c>
      <c r="N41" s="69">
        <f>IF(E41&lt;G41,1,0)+N39</f>
        <v>0</v>
      </c>
    </row>
    <row r="42" spans="2:37" x14ac:dyDescent="0.35">
      <c r="B42" s="70">
        <v>2</v>
      </c>
      <c r="C42" s="59" t="str">
        <f>VLOOKUP(B42,B8:C15,2)</f>
        <v>CHYTIL Jakub</v>
      </c>
      <c r="E42" s="72">
        <v>2</v>
      </c>
      <c r="F42" s="30" t="s">
        <v>0</v>
      </c>
      <c r="G42" s="73">
        <v>1</v>
      </c>
      <c r="I42" s="70">
        <v>5</v>
      </c>
      <c r="J42" s="59" t="str">
        <f>VLOOKUP(I42,I8:J15,2)</f>
        <v>TIRPÁK Patrik</v>
      </c>
      <c r="K42" s="24"/>
      <c r="L42" s="74">
        <f>IF(E42&gt;G42,1,0)+L41</f>
        <v>17</v>
      </c>
      <c r="M42" s="30" t="s">
        <v>0</v>
      </c>
      <c r="N42" s="75">
        <f>IF(E42&lt;G42,1,0)+N41</f>
        <v>0</v>
      </c>
    </row>
    <row r="43" spans="2:37" x14ac:dyDescent="0.35">
      <c r="B43" s="70">
        <v>3</v>
      </c>
      <c r="C43" s="59" t="str">
        <f>VLOOKUP(B43,B8:C15,2)</f>
        <v>MAJER Zdeněk</v>
      </c>
      <c r="E43" s="72">
        <v>2</v>
      </c>
      <c r="F43" s="30" t="s">
        <v>0</v>
      </c>
      <c r="G43" s="73">
        <v>1</v>
      </c>
      <c r="I43" s="70">
        <v>4</v>
      </c>
      <c r="J43" s="59" t="str">
        <f>VLOOKUP(I43,I8:J15,2)</f>
        <v>LOUČKA Matouš</v>
      </c>
      <c r="K43" s="24"/>
      <c r="L43" s="74">
        <f>IF(E43&gt;G43,1,0)+L42</f>
        <v>18</v>
      </c>
      <c r="M43" s="30" t="s">
        <v>0</v>
      </c>
      <c r="N43" s="75">
        <f>IF(E43&lt;G43,1,0)+N42</f>
        <v>0</v>
      </c>
    </row>
    <row r="44" spans="2:37" x14ac:dyDescent="0.35">
      <c r="B44" s="70">
        <v>4</v>
      </c>
      <c r="C44" s="59" t="str">
        <f>VLOOKUP(B44,B8:C15,2)</f>
        <v>MARTINČIČ Jakub</v>
      </c>
      <c r="E44" s="72">
        <v>5</v>
      </c>
      <c r="F44" s="30" t="s">
        <v>0</v>
      </c>
      <c r="G44" s="73">
        <v>0</v>
      </c>
      <c r="I44" s="70">
        <v>6</v>
      </c>
      <c r="J44" s="59" t="str">
        <f>VLOOKUP(I44,I8:J15,2)</f>
        <v>SKOKAN Jaromír</v>
      </c>
      <c r="K44" s="24"/>
      <c r="L44" s="74">
        <f>IF(E44&gt;G44,1,0)+L43</f>
        <v>19</v>
      </c>
      <c r="M44" s="30" t="s">
        <v>0</v>
      </c>
      <c r="N44" s="75">
        <f>IF(E44&lt;G44,1,0)+N43</f>
        <v>0</v>
      </c>
    </row>
    <row r="45" spans="2:37" ht="16" thickBot="1" x14ac:dyDescent="0.4">
      <c r="B45" s="76">
        <v>5</v>
      </c>
      <c r="C45" s="61" t="str">
        <f>VLOOKUP(B45,B8:C15,2)</f>
        <v>VRÁNA Martin</v>
      </c>
      <c r="E45" s="78">
        <v>5</v>
      </c>
      <c r="F45" s="79" t="s">
        <v>0</v>
      </c>
      <c r="G45" s="80">
        <v>4</v>
      </c>
      <c r="I45" s="76">
        <v>2</v>
      </c>
      <c r="J45" s="61" t="str">
        <f>VLOOKUP(I45,I8:J15,2)</f>
        <v>KRMÍČEK Matouš</v>
      </c>
      <c r="K45" s="24"/>
      <c r="L45" s="81">
        <f>IF(E45&gt;G45,1,0)+L44</f>
        <v>20</v>
      </c>
      <c r="M45" s="79" t="s">
        <v>0</v>
      </c>
      <c r="N45" s="82">
        <f>IF(E45&lt;G45,1,0)+N44</f>
        <v>0</v>
      </c>
    </row>
    <row r="46" spans="2:37" ht="7" customHeight="1" thickBot="1" x14ac:dyDescent="0.4"/>
    <row r="47" spans="2:37" ht="19" thickBot="1" x14ac:dyDescent="0.5">
      <c r="E47" s="35">
        <f>SUM(homescore)</f>
        <v>92</v>
      </c>
      <c r="F47" s="36" t="s">
        <v>0</v>
      </c>
      <c r="G47" s="37">
        <f>SUM(visitorscore)</f>
        <v>32</v>
      </c>
      <c r="L47" s="32">
        <f>L45</f>
        <v>20</v>
      </c>
      <c r="M47" s="33" t="s">
        <v>0</v>
      </c>
      <c r="N47" s="34">
        <f>N45</f>
        <v>0</v>
      </c>
      <c r="Q47" s="14"/>
    </row>
  </sheetData>
  <mergeCells count="10">
    <mergeCell ref="B7:C7"/>
    <mergeCell ref="I7:J7"/>
    <mergeCell ref="E1:O1"/>
    <mergeCell ref="E2:O2"/>
    <mergeCell ref="E3:O3"/>
    <mergeCell ref="A4:C4"/>
    <mergeCell ref="D4:O4"/>
    <mergeCell ref="A5:C5"/>
    <mergeCell ref="D5:I5"/>
    <mergeCell ref="K5:O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737C-2F36-4778-A556-0E035E5C01DC}">
  <dimension ref="AL1:BF152"/>
  <sheetViews>
    <sheetView topLeftCell="AH1" workbookViewId="0">
      <selection activeCell="AT3" sqref="AT3"/>
    </sheetView>
  </sheetViews>
  <sheetFormatPr defaultRowHeight="14.5" x14ac:dyDescent="0.35"/>
  <cols>
    <col min="1" max="36" width="8.7265625" customWidth="1"/>
    <col min="38" max="38" width="21" customWidth="1"/>
    <col min="39" max="46" width="4.1796875" customWidth="1"/>
    <col min="48" max="48" width="17.1796875" customWidth="1"/>
    <col min="49" max="49" width="17.54296875" customWidth="1"/>
    <col min="50" max="57" width="4.6328125" customWidth="1"/>
    <col min="58" max="58" width="15.26953125" customWidth="1"/>
  </cols>
  <sheetData>
    <row r="1" spans="38:58" x14ac:dyDescent="0.35">
      <c r="AX1" s="2" t="s">
        <v>1</v>
      </c>
      <c r="AY1" s="3" t="s">
        <v>2</v>
      </c>
      <c r="AZ1" s="3" t="s">
        <v>3</v>
      </c>
      <c r="BA1" s="3" t="s">
        <v>4</v>
      </c>
      <c r="BB1" s="4" t="s">
        <v>5</v>
      </c>
      <c r="BC1" s="5" t="s">
        <v>6</v>
      </c>
      <c r="BD1" s="3" t="s">
        <v>7</v>
      </c>
      <c r="BE1" s="4" t="s">
        <v>8</v>
      </c>
      <c r="BF1" s="6" t="s">
        <v>9</v>
      </c>
    </row>
    <row r="2" spans="38:58" x14ac:dyDescent="0.35">
      <c r="AM2" s="2" t="s">
        <v>1</v>
      </c>
      <c r="AN2" s="3" t="s">
        <v>2</v>
      </c>
      <c r="AO2" s="3" t="s">
        <v>3</v>
      </c>
      <c r="AP2" s="3" t="s">
        <v>4</v>
      </c>
      <c r="AQ2" s="4" t="s">
        <v>5</v>
      </c>
      <c r="AR2" s="5" t="s">
        <v>6</v>
      </c>
      <c r="AS2" s="3" t="s">
        <v>7</v>
      </c>
      <c r="AT2" s="4" t="s">
        <v>8</v>
      </c>
      <c r="AV2" t="str">
        <f>Sestava!B3</f>
        <v>FOLTÝN Jaromír jun</v>
      </c>
      <c r="AW2" t="str">
        <f>Sestava!C3</f>
        <v>Prague NHL</v>
      </c>
      <c r="AX2">
        <f t="shared" ref="AX2:AX33" si="0">SUMIF(stats_jmena,AV2,stats_gp)</f>
        <v>10</v>
      </c>
      <c r="AY2">
        <f t="shared" ref="AY2:AY33" si="1">SUMIF(stats_jmena,AV2,stats_w)</f>
        <v>4</v>
      </c>
      <c r="AZ2">
        <f t="shared" ref="AZ2:AZ33" si="2">SUMIF(stats_jmena,AV2,stats_d)</f>
        <v>4</v>
      </c>
      <c r="BA2">
        <f t="shared" ref="BA2:BA33" si="3">SUMIF(stats_jmena,AV2,stats_l)</f>
        <v>2</v>
      </c>
      <c r="BB2">
        <f t="shared" ref="BB2:BB33" si="4">SUMIF(stats_jmena,AV2,stats_gf)</f>
        <v>26</v>
      </c>
      <c r="BC2">
        <f t="shared" ref="BC2:BC33" si="5">SUMIF(stats_jmena,AV2,stats_ga)</f>
        <v>24</v>
      </c>
      <c r="BD2">
        <f t="shared" ref="BD2:BD33" si="6">SUMIF(stats_jmena,AV2,stats_gd)</f>
        <v>2</v>
      </c>
      <c r="BE2">
        <f t="shared" ref="BE2:BE33" si="7">SUMIF(stats_jmena,AV2,stats_pts)</f>
        <v>12</v>
      </c>
      <c r="BF2">
        <f>BB2+BD2*10000+BE2*1000000000</f>
        <v>12000020026</v>
      </c>
    </row>
    <row r="3" spans="38:58" x14ac:dyDescent="0.35">
      <c r="AL3" t="str">
        <f>'03'!P8</f>
        <v>ALEXANDROV Pavel</v>
      </c>
      <c r="AM3">
        <f>'03'!Q8</f>
        <v>5</v>
      </c>
      <c r="AN3">
        <f>'03'!R8</f>
        <v>4</v>
      </c>
      <c r="AO3">
        <f>'03'!S8</f>
        <v>0</v>
      </c>
      <c r="AP3">
        <f>'03'!T8</f>
        <v>1</v>
      </c>
      <c r="AQ3">
        <f>'03'!U8</f>
        <v>16</v>
      </c>
      <c r="AR3">
        <f>'03'!V8</f>
        <v>7</v>
      </c>
      <c r="AS3">
        <f>'03'!W8</f>
        <v>9</v>
      </c>
      <c r="AT3">
        <f>'03'!X8</f>
        <v>8</v>
      </c>
      <c r="AV3" t="str">
        <f>Sestava!B4</f>
        <v>SYRŮČEK Adam</v>
      </c>
      <c r="AW3" t="str">
        <f>Sestava!C4</f>
        <v>Prague NHL</v>
      </c>
      <c r="AX3">
        <f t="shared" si="0"/>
        <v>10</v>
      </c>
      <c r="AY3">
        <f t="shared" si="1"/>
        <v>6</v>
      </c>
      <c r="AZ3">
        <f t="shared" si="2"/>
        <v>1</v>
      </c>
      <c r="BA3">
        <f t="shared" si="3"/>
        <v>3</v>
      </c>
      <c r="BB3">
        <f t="shared" si="4"/>
        <v>25</v>
      </c>
      <c r="BC3">
        <f t="shared" si="5"/>
        <v>23</v>
      </c>
      <c r="BD3">
        <f t="shared" si="6"/>
        <v>2</v>
      </c>
      <c r="BE3">
        <f t="shared" si="7"/>
        <v>13</v>
      </c>
      <c r="BF3">
        <f t="shared" ref="BF3:BF66" si="8">BB3+BD3*10000+BE3*1000000000</f>
        <v>13000020025</v>
      </c>
    </row>
    <row r="4" spans="38:58" x14ac:dyDescent="0.35">
      <c r="AL4" t="str">
        <f>'03'!P9</f>
        <v>VANČURA Tomáš</v>
      </c>
      <c r="AM4">
        <f>'03'!Q9</f>
        <v>5</v>
      </c>
      <c r="AN4">
        <f>'03'!R9</f>
        <v>3</v>
      </c>
      <c r="AO4">
        <f>'03'!S9</f>
        <v>1</v>
      </c>
      <c r="AP4">
        <f>'03'!T9</f>
        <v>1</v>
      </c>
      <c r="AQ4">
        <f>'03'!U9</f>
        <v>15</v>
      </c>
      <c r="AR4">
        <f>'03'!V9</f>
        <v>10</v>
      </c>
      <c r="AS4">
        <f>'03'!W9</f>
        <v>5</v>
      </c>
      <c r="AT4">
        <f>'03'!X9</f>
        <v>7</v>
      </c>
      <c r="AV4" t="str">
        <f>Sestava!B5</f>
        <v>DUCHOŇ Michal</v>
      </c>
      <c r="AW4" t="str">
        <f>Sestava!C5</f>
        <v>Prague NHL</v>
      </c>
      <c r="AX4">
        <f t="shared" si="0"/>
        <v>6</v>
      </c>
      <c r="AY4">
        <f t="shared" si="1"/>
        <v>1</v>
      </c>
      <c r="AZ4">
        <f t="shared" si="2"/>
        <v>2</v>
      </c>
      <c r="BA4">
        <f t="shared" si="3"/>
        <v>3</v>
      </c>
      <c r="BB4">
        <f t="shared" si="4"/>
        <v>9</v>
      </c>
      <c r="BC4">
        <f t="shared" si="5"/>
        <v>13</v>
      </c>
      <c r="BD4">
        <f t="shared" si="6"/>
        <v>-4</v>
      </c>
      <c r="BE4">
        <f t="shared" si="7"/>
        <v>4</v>
      </c>
      <c r="BF4">
        <f t="shared" si="8"/>
        <v>3999960009</v>
      </c>
    </row>
    <row r="5" spans="38:58" x14ac:dyDescent="0.35">
      <c r="AL5" t="str">
        <f>'03'!P10</f>
        <v>SYRŮČEK Adam</v>
      </c>
      <c r="AM5">
        <f>'03'!Q10</f>
        <v>5</v>
      </c>
      <c r="AN5">
        <f>'03'!R10</f>
        <v>3</v>
      </c>
      <c r="AO5">
        <f>'03'!S10</f>
        <v>1</v>
      </c>
      <c r="AP5">
        <f>'03'!T10</f>
        <v>1</v>
      </c>
      <c r="AQ5">
        <f>'03'!U10</f>
        <v>14</v>
      </c>
      <c r="AR5">
        <f>'03'!V10</f>
        <v>12</v>
      </c>
      <c r="AS5">
        <f>'03'!W10</f>
        <v>2</v>
      </c>
      <c r="AT5">
        <f>'03'!X10</f>
        <v>7</v>
      </c>
      <c r="AV5" t="str">
        <f>Sestava!B6</f>
        <v>VANČURA Tomáš</v>
      </c>
      <c r="AW5" t="str">
        <f>Sestava!C6</f>
        <v>Prague NHL</v>
      </c>
      <c r="AX5">
        <f t="shared" si="0"/>
        <v>10</v>
      </c>
      <c r="AY5">
        <f t="shared" si="1"/>
        <v>7</v>
      </c>
      <c r="AZ5">
        <f t="shared" si="2"/>
        <v>1</v>
      </c>
      <c r="BA5">
        <f t="shared" si="3"/>
        <v>2</v>
      </c>
      <c r="BB5">
        <f t="shared" si="4"/>
        <v>26</v>
      </c>
      <c r="BC5">
        <f t="shared" si="5"/>
        <v>16</v>
      </c>
      <c r="BD5">
        <f t="shared" si="6"/>
        <v>10</v>
      </c>
      <c r="BE5">
        <f t="shared" si="7"/>
        <v>15</v>
      </c>
      <c r="BF5">
        <f>BB5+BD5*10000+BE5*1000000000</f>
        <v>15000100026</v>
      </c>
    </row>
    <row r="6" spans="38:58" x14ac:dyDescent="0.35">
      <c r="AL6" t="str">
        <f>'03'!P11</f>
        <v>KOLODĚJ Pavel</v>
      </c>
      <c r="AM6">
        <f>'03'!Q11</f>
        <v>4</v>
      </c>
      <c r="AN6">
        <f>'03'!R11</f>
        <v>1</v>
      </c>
      <c r="AO6">
        <f>'03'!S11</f>
        <v>3</v>
      </c>
      <c r="AP6">
        <f>'03'!T11</f>
        <v>0</v>
      </c>
      <c r="AQ6">
        <f>'03'!U11</f>
        <v>7</v>
      </c>
      <c r="AR6">
        <f>'03'!V11</f>
        <v>6</v>
      </c>
      <c r="AS6">
        <f>'03'!W11</f>
        <v>1</v>
      </c>
      <c r="AT6">
        <f>'03'!X11</f>
        <v>5</v>
      </c>
      <c r="AV6" t="str">
        <f>Sestava!B7</f>
        <v>VANČUROVÁ Milada</v>
      </c>
      <c r="AW6" t="str">
        <f>Sestava!C7</f>
        <v>Prague NHL</v>
      </c>
      <c r="AX6">
        <f t="shared" si="0"/>
        <v>7</v>
      </c>
      <c r="AY6">
        <f t="shared" si="1"/>
        <v>0</v>
      </c>
      <c r="AZ6">
        <f t="shared" si="2"/>
        <v>2</v>
      </c>
      <c r="BA6">
        <f t="shared" si="3"/>
        <v>5</v>
      </c>
      <c r="BB6">
        <f t="shared" si="4"/>
        <v>14</v>
      </c>
      <c r="BC6">
        <f t="shared" si="5"/>
        <v>26</v>
      </c>
      <c r="BD6">
        <f t="shared" si="6"/>
        <v>-12</v>
      </c>
      <c r="BE6">
        <f t="shared" si="7"/>
        <v>2</v>
      </c>
      <c r="BF6">
        <f t="shared" si="8"/>
        <v>1999880014</v>
      </c>
    </row>
    <row r="7" spans="38:58" x14ac:dyDescent="0.35">
      <c r="AL7" t="str">
        <f>'03'!P12</f>
        <v>FOLTÝN Jaromír jun</v>
      </c>
      <c r="AM7">
        <f>'03'!Q12</f>
        <v>5</v>
      </c>
      <c r="AN7">
        <f>'03'!R12</f>
        <v>1</v>
      </c>
      <c r="AO7">
        <f>'03'!S12</f>
        <v>3</v>
      </c>
      <c r="AP7">
        <f>'03'!T12</f>
        <v>1</v>
      </c>
      <c r="AQ7">
        <f>'03'!U12</f>
        <v>11</v>
      </c>
      <c r="AR7">
        <f>'03'!V12</f>
        <v>14</v>
      </c>
      <c r="AS7">
        <f>'03'!W12</f>
        <v>-3</v>
      </c>
      <c r="AT7">
        <f>'03'!X12</f>
        <v>5</v>
      </c>
      <c r="AV7" t="str">
        <f>Sestava!B8</f>
        <v>FOLTÝN Jaromír sen</v>
      </c>
      <c r="AW7" t="str">
        <f>Sestava!C8</f>
        <v>Prague NHL</v>
      </c>
      <c r="AX7">
        <f t="shared" si="0"/>
        <v>7</v>
      </c>
      <c r="AY7">
        <f t="shared" si="1"/>
        <v>0</v>
      </c>
      <c r="AZ7">
        <f t="shared" si="2"/>
        <v>3</v>
      </c>
      <c r="BA7">
        <f t="shared" si="3"/>
        <v>4</v>
      </c>
      <c r="BB7">
        <f t="shared" si="4"/>
        <v>6</v>
      </c>
      <c r="BC7">
        <f t="shared" si="5"/>
        <v>17</v>
      </c>
      <c r="BD7">
        <f t="shared" si="6"/>
        <v>-11</v>
      </c>
      <c r="BE7">
        <f t="shared" si="7"/>
        <v>3</v>
      </c>
      <c r="BF7">
        <f t="shared" si="8"/>
        <v>2999890006</v>
      </c>
    </row>
    <row r="8" spans="38:58" x14ac:dyDescent="0.35">
      <c r="AL8" t="str">
        <f>'03'!P13</f>
        <v>DUCHOŇ Michal</v>
      </c>
      <c r="AM8">
        <f>'03'!Q13</f>
        <v>5</v>
      </c>
      <c r="AN8">
        <f>'03'!R13</f>
        <v>1</v>
      </c>
      <c r="AO8">
        <f>'03'!S13</f>
        <v>2</v>
      </c>
      <c r="AP8">
        <f>'03'!T13</f>
        <v>2</v>
      </c>
      <c r="AQ8">
        <f>'03'!U13</f>
        <v>9</v>
      </c>
      <c r="AR8">
        <f>'03'!V13</f>
        <v>10</v>
      </c>
      <c r="AS8">
        <f>'03'!W13</f>
        <v>-1</v>
      </c>
      <c r="AT8">
        <f>'03'!X13</f>
        <v>4</v>
      </c>
      <c r="AV8" t="str">
        <f>Sestava!B9</f>
        <v>ALEXANDROV Pavel</v>
      </c>
      <c r="AW8" t="str">
        <f>Sestava!C9</f>
        <v>Šprtmejkři Ostrava</v>
      </c>
      <c r="AX8">
        <f t="shared" si="0"/>
        <v>10</v>
      </c>
      <c r="AY8">
        <f t="shared" si="1"/>
        <v>6</v>
      </c>
      <c r="AZ8">
        <f t="shared" si="2"/>
        <v>2</v>
      </c>
      <c r="BA8">
        <f t="shared" si="3"/>
        <v>2</v>
      </c>
      <c r="BB8">
        <f t="shared" si="4"/>
        <v>25</v>
      </c>
      <c r="BC8">
        <f t="shared" si="5"/>
        <v>12</v>
      </c>
      <c r="BD8">
        <f t="shared" si="6"/>
        <v>13</v>
      </c>
      <c r="BE8">
        <f t="shared" si="7"/>
        <v>14</v>
      </c>
      <c r="BF8">
        <f t="shared" si="8"/>
        <v>14000130025</v>
      </c>
    </row>
    <row r="9" spans="38:58" x14ac:dyDescent="0.35">
      <c r="AL9" t="str">
        <f>'03'!P14</f>
        <v>PELIKÁN Pavel</v>
      </c>
      <c r="AM9">
        <f>'03'!Q14</f>
        <v>3</v>
      </c>
      <c r="AN9">
        <f>'03'!R14</f>
        <v>1</v>
      </c>
      <c r="AO9">
        <f>'03'!S14</f>
        <v>1</v>
      </c>
      <c r="AP9">
        <f>'03'!T14</f>
        <v>1</v>
      </c>
      <c r="AQ9">
        <f>'03'!U14</f>
        <v>10</v>
      </c>
      <c r="AR9">
        <f>'03'!V14</f>
        <v>7</v>
      </c>
      <c r="AS9">
        <f>'03'!W14</f>
        <v>3</v>
      </c>
      <c r="AT9">
        <f>'03'!X14</f>
        <v>3</v>
      </c>
      <c r="AV9" t="str">
        <f>Sestava!B10</f>
        <v>KOLODĚJ Pavel</v>
      </c>
      <c r="AW9" t="str">
        <f>Sestava!C10</f>
        <v>Šprtmejkři Ostrava</v>
      </c>
      <c r="AX9">
        <f t="shared" si="0"/>
        <v>9</v>
      </c>
      <c r="AY9">
        <f t="shared" si="1"/>
        <v>5</v>
      </c>
      <c r="AZ9">
        <f t="shared" si="2"/>
        <v>4</v>
      </c>
      <c r="BA9">
        <f t="shared" si="3"/>
        <v>0</v>
      </c>
      <c r="BB9">
        <f t="shared" si="4"/>
        <v>20</v>
      </c>
      <c r="BC9">
        <f t="shared" si="5"/>
        <v>9</v>
      </c>
      <c r="BD9">
        <f t="shared" si="6"/>
        <v>11</v>
      </c>
      <c r="BE9">
        <f t="shared" si="7"/>
        <v>14</v>
      </c>
      <c r="BF9">
        <f t="shared" si="8"/>
        <v>14000110020</v>
      </c>
    </row>
    <row r="10" spans="38:58" x14ac:dyDescent="0.35">
      <c r="AL10" t="str">
        <f>'03'!P15</f>
        <v>KUBEČKA Jan</v>
      </c>
      <c r="AM10">
        <f>'03'!Q15</f>
        <v>3</v>
      </c>
      <c r="AN10">
        <f>'03'!R15</f>
        <v>1</v>
      </c>
      <c r="AO10">
        <f>'03'!S15</f>
        <v>1</v>
      </c>
      <c r="AP10">
        <f>'03'!T15</f>
        <v>1</v>
      </c>
      <c r="AQ10">
        <f>'03'!U15</f>
        <v>10</v>
      </c>
      <c r="AR10">
        <f>'03'!V15</f>
        <v>7</v>
      </c>
      <c r="AS10">
        <f>'03'!W15</f>
        <v>3</v>
      </c>
      <c r="AT10">
        <f>'03'!X15</f>
        <v>3</v>
      </c>
      <c r="AV10" t="str">
        <f>Sestava!B11</f>
        <v>PELIKÁN Jiří</v>
      </c>
      <c r="AW10" t="str">
        <f>Sestava!C11</f>
        <v>Šprtmejkři Ostrava</v>
      </c>
      <c r="AX10">
        <f t="shared" si="0"/>
        <v>8</v>
      </c>
      <c r="AY10">
        <f t="shared" si="1"/>
        <v>2</v>
      </c>
      <c r="AZ10">
        <f t="shared" si="2"/>
        <v>3</v>
      </c>
      <c r="BA10">
        <f t="shared" si="3"/>
        <v>3</v>
      </c>
      <c r="BB10">
        <f t="shared" si="4"/>
        <v>16</v>
      </c>
      <c r="BC10">
        <f t="shared" si="5"/>
        <v>21</v>
      </c>
      <c r="BD10">
        <f t="shared" si="6"/>
        <v>-5</v>
      </c>
      <c r="BE10">
        <f t="shared" si="7"/>
        <v>7</v>
      </c>
      <c r="BF10">
        <f t="shared" si="8"/>
        <v>6999950016</v>
      </c>
    </row>
    <row r="11" spans="38:58" x14ac:dyDescent="0.35">
      <c r="AL11" t="str">
        <f>'03'!P16</f>
        <v>PELIKÁN Jiří</v>
      </c>
      <c r="AM11">
        <f>'03'!Q16</f>
        <v>4</v>
      </c>
      <c r="AN11">
        <f>'03'!R16</f>
        <v>1</v>
      </c>
      <c r="AO11">
        <f>'03'!S16</f>
        <v>1</v>
      </c>
      <c r="AP11">
        <f>'03'!T16</f>
        <v>2</v>
      </c>
      <c r="AQ11">
        <f>'03'!U16</f>
        <v>8</v>
      </c>
      <c r="AR11">
        <f>'03'!V16</f>
        <v>13</v>
      </c>
      <c r="AS11">
        <f>'03'!W16</f>
        <v>-5</v>
      </c>
      <c r="AT11">
        <f>'03'!X16</f>
        <v>3</v>
      </c>
      <c r="AV11" t="str">
        <f>Sestava!B12</f>
        <v>PELIKÁN Pavel</v>
      </c>
      <c r="AW11" t="str">
        <f>Sestava!C12</f>
        <v>Šprtmejkři Ostrava</v>
      </c>
      <c r="AX11">
        <f t="shared" si="0"/>
        <v>8</v>
      </c>
      <c r="AY11">
        <f t="shared" si="1"/>
        <v>3</v>
      </c>
      <c r="AZ11">
        <f t="shared" si="2"/>
        <v>3</v>
      </c>
      <c r="BA11">
        <f t="shared" si="3"/>
        <v>2</v>
      </c>
      <c r="BB11">
        <f t="shared" si="4"/>
        <v>23</v>
      </c>
      <c r="BC11">
        <f t="shared" si="5"/>
        <v>16</v>
      </c>
      <c r="BD11">
        <f t="shared" si="6"/>
        <v>7</v>
      </c>
      <c r="BE11">
        <f t="shared" si="7"/>
        <v>9</v>
      </c>
      <c r="BF11">
        <f t="shared" si="8"/>
        <v>9000070023</v>
      </c>
    </row>
    <row r="12" spans="38:58" x14ac:dyDescent="0.35">
      <c r="AL12" t="str">
        <f>'03'!P17</f>
        <v>TICHAVSKÝ Milan</v>
      </c>
      <c r="AM12">
        <f>'03'!Q17</f>
        <v>3</v>
      </c>
      <c r="AN12">
        <f>'03'!R17</f>
        <v>1</v>
      </c>
      <c r="AO12">
        <f>'03'!S17</f>
        <v>0</v>
      </c>
      <c r="AP12">
        <f>'03'!T17</f>
        <v>2</v>
      </c>
      <c r="AQ12">
        <f>'03'!U17</f>
        <v>7</v>
      </c>
      <c r="AR12">
        <f>'03'!V17</f>
        <v>7</v>
      </c>
      <c r="AS12">
        <f>'03'!W17</f>
        <v>0</v>
      </c>
      <c r="AT12">
        <f>'03'!X17</f>
        <v>2</v>
      </c>
      <c r="AV12" t="str">
        <f>Sestava!B13</f>
        <v>PROCHÁZKA Jaromír</v>
      </c>
      <c r="AW12" t="str">
        <f>Sestava!C13</f>
        <v>Šprtmejkři Ostrava</v>
      </c>
      <c r="AX12">
        <f t="shared" si="0"/>
        <v>7</v>
      </c>
      <c r="AY12">
        <f t="shared" si="1"/>
        <v>2</v>
      </c>
      <c r="AZ12">
        <f t="shared" si="2"/>
        <v>3</v>
      </c>
      <c r="BA12">
        <f t="shared" si="3"/>
        <v>2</v>
      </c>
      <c r="BB12">
        <f t="shared" si="4"/>
        <v>12</v>
      </c>
      <c r="BC12">
        <f t="shared" si="5"/>
        <v>13</v>
      </c>
      <c r="BD12">
        <f t="shared" si="6"/>
        <v>-1</v>
      </c>
      <c r="BE12">
        <f t="shared" si="7"/>
        <v>7</v>
      </c>
      <c r="BF12">
        <f t="shared" si="8"/>
        <v>6999990012</v>
      </c>
    </row>
    <row r="13" spans="38:58" x14ac:dyDescent="0.35">
      <c r="AL13" t="str">
        <f>'03'!P18</f>
        <v>PROCHÁZKA Jaromír</v>
      </c>
      <c r="AM13">
        <f>'03'!Q18</f>
        <v>3</v>
      </c>
      <c r="AN13">
        <f>'03'!R18</f>
        <v>0</v>
      </c>
      <c r="AO13">
        <f>'03'!S18</f>
        <v>2</v>
      </c>
      <c r="AP13">
        <f>'03'!T18</f>
        <v>1</v>
      </c>
      <c r="AQ13">
        <f>'03'!U18</f>
        <v>7</v>
      </c>
      <c r="AR13">
        <f>'03'!V18</f>
        <v>9</v>
      </c>
      <c r="AS13">
        <f>'03'!W18</f>
        <v>-2</v>
      </c>
      <c r="AT13">
        <f>'03'!X18</f>
        <v>2</v>
      </c>
      <c r="AV13" t="str">
        <f>Sestava!B14</f>
        <v>TICHAVSKÝ Milan</v>
      </c>
      <c r="AW13" t="str">
        <f>Sestava!C14</f>
        <v>Šprtmejkři Ostrava</v>
      </c>
      <c r="AX13">
        <f t="shared" si="0"/>
        <v>4</v>
      </c>
      <c r="AY13">
        <f t="shared" si="1"/>
        <v>1</v>
      </c>
      <c r="AZ13">
        <f t="shared" si="2"/>
        <v>0</v>
      </c>
      <c r="BA13">
        <f t="shared" si="3"/>
        <v>3</v>
      </c>
      <c r="BB13">
        <f t="shared" si="4"/>
        <v>7</v>
      </c>
      <c r="BC13">
        <f t="shared" si="5"/>
        <v>9</v>
      </c>
      <c r="BD13">
        <f t="shared" si="6"/>
        <v>-2</v>
      </c>
      <c r="BE13">
        <f t="shared" si="7"/>
        <v>2</v>
      </c>
      <c r="BF13">
        <f t="shared" si="8"/>
        <v>1999980007</v>
      </c>
    </row>
    <row r="14" spans="38:58" x14ac:dyDescent="0.35">
      <c r="AL14" t="str">
        <f>'03'!P19</f>
        <v>FOLTÝN Jaromír sen</v>
      </c>
      <c r="AM14">
        <f>'03'!Q19</f>
        <v>3</v>
      </c>
      <c r="AN14">
        <f>'03'!R19</f>
        <v>0</v>
      </c>
      <c r="AO14">
        <f>'03'!S19</f>
        <v>1</v>
      </c>
      <c r="AP14">
        <f>'03'!T19</f>
        <v>2</v>
      </c>
      <c r="AQ14">
        <f>'03'!U19</f>
        <v>4</v>
      </c>
      <c r="AR14">
        <f>'03'!V19</f>
        <v>12</v>
      </c>
      <c r="AS14">
        <f>'03'!W19</f>
        <v>-8</v>
      </c>
      <c r="AT14">
        <f>'03'!X19</f>
        <v>1</v>
      </c>
      <c r="AV14" t="str">
        <f>Sestava!B15</f>
        <v>KUBEČKA Jan</v>
      </c>
      <c r="AW14" t="str">
        <f>Sestava!C15</f>
        <v>Šprtmejkři Ostrava</v>
      </c>
      <c r="AX14">
        <f t="shared" si="0"/>
        <v>4</v>
      </c>
      <c r="AY14">
        <f t="shared" si="1"/>
        <v>1</v>
      </c>
      <c r="AZ14">
        <f t="shared" si="2"/>
        <v>1</v>
      </c>
      <c r="BA14">
        <f t="shared" si="3"/>
        <v>2</v>
      </c>
      <c r="BB14">
        <f t="shared" si="4"/>
        <v>10</v>
      </c>
      <c r="BC14">
        <f t="shared" si="5"/>
        <v>8</v>
      </c>
      <c r="BD14">
        <f t="shared" si="6"/>
        <v>2</v>
      </c>
      <c r="BE14">
        <f t="shared" si="7"/>
        <v>3</v>
      </c>
      <c r="BF14">
        <f t="shared" si="8"/>
        <v>3000020010</v>
      </c>
    </row>
    <row r="15" spans="38:58" x14ac:dyDescent="0.35">
      <c r="AL15">
        <f>'03'!P20</f>
        <v>0</v>
      </c>
      <c r="AM15">
        <f>'03'!Q20</f>
        <v>0</v>
      </c>
      <c r="AN15">
        <f>'03'!R20</f>
        <v>0</v>
      </c>
      <c r="AO15">
        <f>'03'!S20</f>
        <v>0</v>
      </c>
      <c r="AP15">
        <f>'03'!T20</f>
        <v>0</v>
      </c>
      <c r="AQ15">
        <f>'03'!U20</f>
        <v>0</v>
      </c>
      <c r="AR15">
        <f>'03'!V20</f>
        <v>0</v>
      </c>
      <c r="AS15">
        <f>'03'!W20</f>
        <v>0</v>
      </c>
      <c r="AT15">
        <f>'03'!X20</f>
        <v>0</v>
      </c>
      <c r="AV15" t="str">
        <f>Sestava!B16</f>
        <v>KAŇA Simon</v>
      </c>
      <c r="AW15" t="str">
        <f>Sestava!C16</f>
        <v>Gunners Břeclav</v>
      </c>
      <c r="AX15">
        <f t="shared" si="0"/>
        <v>10</v>
      </c>
      <c r="AY15">
        <f t="shared" si="1"/>
        <v>2</v>
      </c>
      <c r="AZ15">
        <f t="shared" si="2"/>
        <v>4</v>
      </c>
      <c r="BA15">
        <f t="shared" si="3"/>
        <v>4</v>
      </c>
      <c r="BB15">
        <f t="shared" si="4"/>
        <v>16</v>
      </c>
      <c r="BC15">
        <f t="shared" si="5"/>
        <v>21</v>
      </c>
      <c r="BD15">
        <f t="shared" si="6"/>
        <v>-5</v>
      </c>
      <c r="BE15">
        <f t="shared" si="7"/>
        <v>8</v>
      </c>
      <c r="BF15">
        <f t="shared" si="8"/>
        <v>7999950016</v>
      </c>
    </row>
    <row r="16" spans="38:58" x14ac:dyDescent="0.35">
      <c r="AL16">
        <f>'03'!P21</f>
        <v>0</v>
      </c>
      <c r="AM16">
        <f>'03'!Q21</f>
        <v>0</v>
      </c>
      <c r="AN16">
        <f>'03'!R21</f>
        <v>0</v>
      </c>
      <c r="AO16">
        <f>'03'!S21</f>
        <v>0</v>
      </c>
      <c r="AP16">
        <f>'03'!T21</f>
        <v>0</v>
      </c>
      <c r="AQ16">
        <f>'03'!U21</f>
        <v>0</v>
      </c>
      <c r="AR16">
        <f>'03'!V21</f>
        <v>0</v>
      </c>
      <c r="AS16">
        <f>'03'!W21</f>
        <v>0</v>
      </c>
      <c r="AT16">
        <f>'03'!X21</f>
        <v>0</v>
      </c>
      <c r="AV16" t="str">
        <f>Sestava!B17</f>
        <v>KRMÍČEK Matouš</v>
      </c>
      <c r="AW16" t="str">
        <f>Sestava!C17</f>
        <v>Gunners Břeclav</v>
      </c>
      <c r="AX16">
        <f t="shared" si="0"/>
        <v>9</v>
      </c>
      <c r="AY16">
        <f t="shared" si="1"/>
        <v>1</v>
      </c>
      <c r="AZ16">
        <f t="shared" si="2"/>
        <v>1</v>
      </c>
      <c r="BA16">
        <f t="shared" si="3"/>
        <v>7</v>
      </c>
      <c r="BB16">
        <f t="shared" si="4"/>
        <v>20</v>
      </c>
      <c r="BC16">
        <f t="shared" si="5"/>
        <v>34</v>
      </c>
      <c r="BD16">
        <f t="shared" si="6"/>
        <v>-14</v>
      </c>
      <c r="BE16">
        <f t="shared" si="7"/>
        <v>3</v>
      </c>
      <c r="BF16">
        <f t="shared" si="8"/>
        <v>2999860020</v>
      </c>
    </row>
    <row r="17" spans="38:58" x14ac:dyDescent="0.35">
      <c r="AL17">
        <f>'03'!P22</f>
        <v>0</v>
      </c>
      <c r="AM17">
        <f>'03'!Q22</f>
        <v>0</v>
      </c>
      <c r="AN17">
        <f>'03'!R22</f>
        <v>0</v>
      </c>
      <c r="AO17">
        <f>'03'!S22</f>
        <v>0</v>
      </c>
      <c r="AP17">
        <f>'03'!T22</f>
        <v>0</v>
      </c>
      <c r="AQ17">
        <f>'03'!U22</f>
        <v>0</v>
      </c>
      <c r="AR17">
        <f>'03'!V22</f>
        <v>0</v>
      </c>
      <c r="AS17">
        <f>'03'!W22</f>
        <v>0</v>
      </c>
      <c r="AT17">
        <f>'03'!X22</f>
        <v>0</v>
      </c>
      <c r="AV17" t="str">
        <f>Sestava!B18</f>
        <v>FEDIČ Lukáš</v>
      </c>
      <c r="AW17" t="str">
        <f>Sestava!C18</f>
        <v>Gunners Břeclav</v>
      </c>
      <c r="AX17">
        <f t="shared" si="0"/>
        <v>8</v>
      </c>
      <c r="AY17">
        <f t="shared" si="1"/>
        <v>1</v>
      </c>
      <c r="AZ17">
        <f t="shared" si="2"/>
        <v>3</v>
      </c>
      <c r="BA17">
        <f t="shared" si="3"/>
        <v>4</v>
      </c>
      <c r="BB17">
        <f t="shared" si="4"/>
        <v>14</v>
      </c>
      <c r="BC17">
        <f t="shared" si="5"/>
        <v>20</v>
      </c>
      <c r="BD17">
        <f t="shared" si="6"/>
        <v>-6</v>
      </c>
      <c r="BE17">
        <f t="shared" si="7"/>
        <v>5</v>
      </c>
      <c r="BF17">
        <f t="shared" si="8"/>
        <v>4999940014</v>
      </c>
    </row>
    <row r="18" spans="38:58" x14ac:dyDescent="0.35">
      <c r="AL18" t="str">
        <f>'03'!P23</f>
        <v>VANČUROVÁ Milada</v>
      </c>
      <c r="AM18">
        <f>'03'!Q23</f>
        <v>2</v>
      </c>
      <c r="AN18">
        <f>'03'!R23</f>
        <v>0</v>
      </c>
      <c r="AO18">
        <f>'03'!S23</f>
        <v>0</v>
      </c>
      <c r="AP18">
        <f>'03'!T23</f>
        <v>2</v>
      </c>
      <c r="AQ18">
        <f>'03'!U23</f>
        <v>3</v>
      </c>
      <c r="AR18">
        <f>'03'!V23</f>
        <v>7</v>
      </c>
      <c r="AS18">
        <f>'03'!W23</f>
        <v>-4</v>
      </c>
      <c r="AT18">
        <f>'03'!X23</f>
        <v>0</v>
      </c>
      <c r="AV18" t="str">
        <f>Sestava!B19</f>
        <v>LOUČKA Matouš</v>
      </c>
      <c r="AW18" t="str">
        <f>Sestava!C19</f>
        <v>Gunners Břeclav</v>
      </c>
      <c r="AX18">
        <f t="shared" si="0"/>
        <v>8</v>
      </c>
      <c r="AY18">
        <f t="shared" si="1"/>
        <v>4</v>
      </c>
      <c r="AZ18">
        <f t="shared" si="2"/>
        <v>1</v>
      </c>
      <c r="BA18">
        <f t="shared" si="3"/>
        <v>3</v>
      </c>
      <c r="BB18">
        <f t="shared" si="4"/>
        <v>19</v>
      </c>
      <c r="BC18">
        <f t="shared" si="5"/>
        <v>18</v>
      </c>
      <c r="BD18">
        <f t="shared" si="6"/>
        <v>1</v>
      </c>
      <c r="BE18">
        <f t="shared" si="7"/>
        <v>9</v>
      </c>
      <c r="BF18">
        <f t="shared" si="8"/>
        <v>9000010019</v>
      </c>
    </row>
    <row r="19" spans="38:58" x14ac:dyDescent="0.35">
      <c r="AL19" t="str">
        <f>'01'!P8</f>
        <v>LOUČKA Matouš</v>
      </c>
      <c r="AM19">
        <f>'01'!Q8</f>
        <v>5</v>
      </c>
      <c r="AN19">
        <f>'01'!R8</f>
        <v>4</v>
      </c>
      <c r="AO19">
        <f>'01'!S8</f>
        <v>1</v>
      </c>
      <c r="AP19">
        <f>'01'!T8</f>
        <v>0</v>
      </c>
      <c r="AQ19">
        <f>'01'!U8</f>
        <v>16</v>
      </c>
      <c r="AR19">
        <f>'01'!V8</f>
        <v>7</v>
      </c>
      <c r="AS19">
        <f>'01'!W8</f>
        <v>9</v>
      </c>
      <c r="AT19">
        <f>'01'!X8</f>
        <v>9</v>
      </c>
      <c r="AV19" t="str">
        <f>Sestava!B20</f>
        <v>TIRPÁK Patrik</v>
      </c>
      <c r="AW19" t="str">
        <f>Sestava!C20</f>
        <v>Gunners Břeclav</v>
      </c>
      <c r="AX19">
        <f t="shared" si="0"/>
        <v>5</v>
      </c>
      <c r="AY19">
        <f t="shared" si="1"/>
        <v>0</v>
      </c>
      <c r="AZ19">
        <f t="shared" si="2"/>
        <v>1</v>
      </c>
      <c r="BA19">
        <f t="shared" si="3"/>
        <v>4</v>
      </c>
      <c r="BB19">
        <f t="shared" si="4"/>
        <v>4</v>
      </c>
      <c r="BC19">
        <f t="shared" si="5"/>
        <v>15</v>
      </c>
      <c r="BD19">
        <f t="shared" si="6"/>
        <v>-11</v>
      </c>
      <c r="BE19">
        <f t="shared" si="7"/>
        <v>1</v>
      </c>
      <c r="BF19">
        <f t="shared" si="8"/>
        <v>999890004</v>
      </c>
    </row>
    <row r="20" spans="38:58" x14ac:dyDescent="0.35">
      <c r="AL20" t="str">
        <f>'01'!P9</f>
        <v>VANČURA Tomáš</v>
      </c>
      <c r="AM20">
        <f>'01'!Q9</f>
        <v>5</v>
      </c>
      <c r="AN20">
        <f>'01'!R9</f>
        <v>4</v>
      </c>
      <c r="AO20">
        <f>'01'!S9</f>
        <v>0</v>
      </c>
      <c r="AP20">
        <f>'01'!T9</f>
        <v>1</v>
      </c>
      <c r="AQ20">
        <f>'01'!U9</f>
        <v>11</v>
      </c>
      <c r="AR20">
        <f>'01'!V9</f>
        <v>6</v>
      </c>
      <c r="AS20">
        <f>'01'!W9</f>
        <v>5</v>
      </c>
      <c r="AT20">
        <f>'01'!X9</f>
        <v>8</v>
      </c>
      <c r="AV20" t="str">
        <f>Sestava!B21</f>
        <v>ŠUSTÁČEK Ladislav</v>
      </c>
      <c r="AW20" t="str">
        <f>Sestava!C21</f>
        <v>Gunners Břeclav</v>
      </c>
      <c r="AX20">
        <f t="shared" si="0"/>
        <v>7</v>
      </c>
      <c r="AY20">
        <f t="shared" si="1"/>
        <v>2</v>
      </c>
      <c r="AZ20">
        <f t="shared" si="2"/>
        <v>0</v>
      </c>
      <c r="BA20">
        <f t="shared" si="3"/>
        <v>5</v>
      </c>
      <c r="BB20">
        <f t="shared" si="4"/>
        <v>13</v>
      </c>
      <c r="BC20">
        <f t="shared" si="5"/>
        <v>23</v>
      </c>
      <c r="BD20">
        <f t="shared" si="6"/>
        <v>-10</v>
      </c>
      <c r="BE20">
        <f t="shared" si="7"/>
        <v>4</v>
      </c>
      <c r="BF20">
        <f t="shared" si="8"/>
        <v>3999900013</v>
      </c>
    </row>
    <row r="21" spans="38:58" x14ac:dyDescent="0.35">
      <c r="AL21" t="str">
        <f>'01'!P10</f>
        <v>FOLTÝN Jaromír jun</v>
      </c>
      <c r="AM21">
        <f>'01'!Q10</f>
        <v>5</v>
      </c>
      <c r="AN21">
        <f>'01'!R10</f>
        <v>3</v>
      </c>
      <c r="AO21">
        <f>'01'!S10</f>
        <v>1</v>
      </c>
      <c r="AP21">
        <f>'01'!T10</f>
        <v>1</v>
      </c>
      <c r="AQ21">
        <f>'01'!U10</f>
        <v>15</v>
      </c>
      <c r="AR21">
        <f>'01'!V10</f>
        <v>10</v>
      </c>
      <c r="AS21">
        <f>'01'!W10</f>
        <v>5</v>
      </c>
      <c r="AT21">
        <f>'01'!X10</f>
        <v>7</v>
      </c>
      <c r="AV21" t="str">
        <f>Sestava!B22</f>
        <v>SKOKAN Jaromír</v>
      </c>
      <c r="AW21" t="str">
        <f>Sestava!C22</f>
        <v>Gunners Břeclav</v>
      </c>
      <c r="AX21">
        <f t="shared" si="0"/>
        <v>3</v>
      </c>
      <c r="AY21">
        <f t="shared" si="1"/>
        <v>0</v>
      </c>
      <c r="AZ21">
        <f t="shared" si="2"/>
        <v>0</v>
      </c>
      <c r="BA21">
        <f t="shared" si="3"/>
        <v>3</v>
      </c>
      <c r="BB21">
        <f t="shared" si="4"/>
        <v>0</v>
      </c>
      <c r="BC21">
        <f t="shared" si="5"/>
        <v>11</v>
      </c>
      <c r="BD21">
        <f t="shared" si="6"/>
        <v>-11</v>
      </c>
      <c r="BE21">
        <f t="shared" si="7"/>
        <v>0</v>
      </c>
      <c r="BF21">
        <f t="shared" si="8"/>
        <v>-110000</v>
      </c>
    </row>
    <row r="22" spans="38:58" x14ac:dyDescent="0.35">
      <c r="AL22" t="str">
        <f>'01'!P11</f>
        <v>SYRŮČEK Adam</v>
      </c>
      <c r="AM22">
        <f>'01'!Q11</f>
        <v>5</v>
      </c>
      <c r="AN22">
        <f>'01'!R11</f>
        <v>3</v>
      </c>
      <c r="AO22">
        <f>'01'!S11</f>
        <v>0</v>
      </c>
      <c r="AP22">
        <f>'01'!T11</f>
        <v>2</v>
      </c>
      <c r="AQ22">
        <f>'01'!U11</f>
        <v>11</v>
      </c>
      <c r="AR22">
        <f>'01'!V11</f>
        <v>11</v>
      </c>
      <c r="AS22">
        <f>'01'!W11</f>
        <v>0</v>
      </c>
      <c r="AT22">
        <f>'01'!X11</f>
        <v>6</v>
      </c>
      <c r="AV22" t="str">
        <f>Sestava!B23</f>
        <v>FRANĚK Michal</v>
      </c>
      <c r="AW22" t="str">
        <f>Sestava!C23</f>
        <v>Doudeen Team</v>
      </c>
      <c r="AX22">
        <f t="shared" si="0"/>
        <v>10</v>
      </c>
      <c r="AY22">
        <f t="shared" si="1"/>
        <v>4</v>
      </c>
      <c r="AZ22">
        <f t="shared" si="2"/>
        <v>3</v>
      </c>
      <c r="BA22">
        <f t="shared" si="3"/>
        <v>3</v>
      </c>
      <c r="BB22">
        <f t="shared" si="4"/>
        <v>30</v>
      </c>
      <c r="BC22">
        <f t="shared" si="5"/>
        <v>24</v>
      </c>
      <c r="BD22">
        <f t="shared" si="6"/>
        <v>6</v>
      </c>
      <c r="BE22">
        <f t="shared" si="7"/>
        <v>11</v>
      </c>
      <c r="BF22">
        <f t="shared" si="8"/>
        <v>11000060030</v>
      </c>
    </row>
    <row r="23" spans="38:58" x14ac:dyDescent="0.35">
      <c r="AL23" t="str">
        <f>'01'!P12</f>
        <v>KAŇA Simon</v>
      </c>
      <c r="AM23">
        <f>'01'!Q12</f>
        <v>5</v>
      </c>
      <c r="AN23">
        <f>'01'!R12</f>
        <v>2</v>
      </c>
      <c r="AO23">
        <f>'01'!S12</f>
        <v>1</v>
      </c>
      <c r="AP23">
        <f>'01'!T12</f>
        <v>2</v>
      </c>
      <c r="AQ23">
        <f>'01'!U12</f>
        <v>8</v>
      </c>
      <c r="AR23">
        <f>'01'!V12</f>
        <v>8</v>
      </c>
      <c r="AS23">
        <f>'01'!W12</f>
        <v>0</v>
      </c>
      <c r="AT23">
        <f>'01'!X12</f>
        <v>5</v>
      </c>
      <c r="AV23" t="str">
        <f>Sestava!B24</f>
        <v>CHYTIL Jakub</v>
      </c>
      <c r="AW23" t="str">
        <f>Sestava!C24</f>
        <v>Doudeen Team</v>
      </c>
      <c r="AX23">
        <f t="shared" si="0"/>
        <v>10</v>
      </c>
      <c r="AY23">
        <f t="shared" si="1"/>
        <v>6</v>
      </c>
      <c r="AZ23">
        <f t="shared" si="2"/>
        <v>2</v>
      </c>
      <c r="BA23">
        <f t="shared" si="3"/>
        <v>2</v>
      </c>
      <c r="BB23">
        <f t="shared" si="4"/>
        <v>21</v>
      </c>
      <c r="BC23">
        <f t="shared" si="5"/>
        <v>11</v>
      </c>
      <c r="BD23">
        <f t="shared" si="6"/>
        <v>10</v>
      </c>
      <c r="BE23">
        <f t="shared" si="7"/>
        <v>14</v>
      </c>
      <c r="BF23">
        <f t="shared" si="8"/>
        <v>14000100021</v>
      </c>
    </row>
    <row r="24" spans="38:58" x14ac:dyDescent="0.35">
      <c r="AL24" t="str">
        <f>'01'!P13</f>
        <v>ŠUSTÁČEK Ladislav</v>
      </c>
      <c r="AM24">
        <f>'01'!Q13</f>
        <v>4</v>
      </c>
      <c r="AN24">
        <f>'01'!R13</f>
        <v>2</v>
      </c>
      <c r="AO24">
        <f>'01'!S13</f>
        <v>0</v>
      </c>
      <c r="AP24">
        <f>'01'!T13</f>
        <v>2</v>
      </c>
      <c r="AQ24">
        <f>'01'!U13</f>
        <v>11</v>
      </c>
      <c r="AR24">
        <f>'01'!V13</f>
        <v>8</v>
      </c>
      <c r="AS24">
        <f>'01'!W13</f>
        <v>3</v>
      </c>
      <c r="AT24">
        <f>'01'!X13</f>
        <v>4</v>
      </c>
      <c r="AV24" t="str">
        <f>Sestava!B25</f>
        <v>MAJER Zdeněk</v>
      </c>
      <c r="AW24" t="str">
        <f>Sestava!C25</f>
        <v>Doudeen Team</v>
      </c>
      <c r="AX24">
        <f t="shared" si="0"/>
        <v>9</v>
      </c>
      <c r="AY24">
        <f t="shared" si="1"/>
        <v>3</v>
      </c>
      <c r="AZ24">
        <f t="shared" si="2"/>
        <v>5</v>
      </c>
      <c r="BA24">
        <f t="shared" si="3"/>
        <v>1</v>
      </c>
      <c r="BB24">
        <f t="shared" si="4"/>
        <v>16</v>
      </c>
      <c r="BC24">
        <f t="shared" si="5"/>
        <v>9</v>
      </c>
      <c r="BD24">
        <f t="shared" si="6"/>
        <v>7</v>
      </c>
      <c r="BE24">
        <f t="shared" si="7"/>
        <v>11</v>
      </c>
      <c r="BF24">
        <f t="shared" si="8"/>
        <v>11000070016</v>
      </c>
    </row>
    <row r="25" spans="38:58" x14ac:dyDescent="0.35">
      <c r="AL25" t="str">
        <f>'01'!P14</f>
        <v>FEDIČ Lukáš</v>
      </c>
      <c r="AM25">
        <f>'01'!Q14</f>
        <v>4</v>
      </c>
      <c r="AN25">
        <f>'01'!R14</f>
        <v>1</v>
      </c>
      <c r="AO25">
        <f>'01'!S14</f>
        <v>1</v>
      </c>
      <c r="AP25">
        <f>'01'!T14</f>
        <v>2</v>
      </c>
      <c r="AQ25">
        <f>'01'!U14</f>
        <v>7</v>
      </c>
      <c r="AR25">
        <f>'01'!V14</f>
        <v>7</v>
      </c>
      <c r="AS25">
        <f>'01'!W14</f>
        <v>0</v>
      </c>
      <c r="AT25">
        <f>'01'!X14</f>
        <v>3</v>
      </c>
      <c r="AV25" t="str">
        <f>Sestava!B26</f>
        <v>MARTINČIČ Jakub</v>
      </c>
      <c r="AW25" t="str">
        <f>Sestava!C26</f>
        <v>Doudeen Team</v>
      </c>
      <c r="AX25">
        <f t="shared" si="0"/>
        <v>7</v>
      </c>
      <c r="AY25">
        <f t="shared" si="1"/>
        <v>4</v>
      </c>
      <c r="AZ25">
        <f t="shared" si="2"/>
        <v>0</v>
      </c>
      <c r="BA25">
        <f t="shared" si="3"/>
        <v>3</v>
      </c>
      <c r="BB25">
        <f t="shared" si="4"/>
        <v>26</v>
      </c>
      <c r="BC25">
        <f t="shared" si="5"/>
        <v>18</v>
      </c>
      <c r="BD25">
        <f t="shared" si="6"/>
        <v>8</v>
      </c>
      <c r="BE25">
        <f t="shared" si="7"/>
        <v>8</v>
      </c>
      <c r="BF25">
        <f t="shared" si="8"/>
        <v>8000080026</v>
      </c>
    </row>
    <row r="26" spans="38:58" x14ac:dyDescent="0.35">
      <c r="AL26" t="str">
        <f>'01'!P15</f>
        <v>KRMÍČEK Matouš</v>
      </c>
      <c r="AM26">
        <f>'01'!Q15</f>
        <v>4</v>
      </c>
      <c r="AN26">
        <f>'01'!R15</f>
        <v>1</v>
      </c>
      <c r="AO26">
        <f>'01'!S15</f>
        <v>1</v>
      </c>
      <c r="AP26">
        <f>'01'!T15</f>
        <v>2</v>
      </c>
      <c r="AQ26">
        <f>'01'!U15</f>
        <v>10</v>
      </c>
      <c r="AR26">
        <f>'01'!V15</f>
        <v>12</v>
      </c>
      <c r="AS26">
        <f>'01'!W15</f>
        <v>-2</v>
      </c>
      <c r="AT26">
        <f>'01'!X15</f>
        <v>3</v>
      </c>
      <c r="AV26" t="str">
        <f>Sestava!B27</f>
        <v>VRÁNA Martin</v>
      </c>
      <c r="AW26" t="str">
        <f>Sestava!C27</f>
        <v>Doudeen Team</v>
      </c>
      <c r="AX26">
        <f t="shared" si="0"/>
        <v>10</v>
      </c>
      <c r="AY26">
        <f t="shared" si="1"/>
        <v>8</v>
      </c>
      <c r="AZ26">
        <f t="shared" si="2"/>
        <v>1</v>
      </c>
      <c r="BA26">
        <f t="shared" si="3"/>
        <v>1</v>
      </c>
      <c r="BB26">
        <f t="shared" si="4"/>
        <v>25</v>
      </c>
      <c r="BC26">
        <f t="shared" si="5"/>
        <v>11</v>
      </c>
      <c r="BD26">
        <f t="shared" si="6"/>
        <v>14</v>
      </c>
      <c r="BE26">
        <f t="shared" si="7"/>
        <v>17</v>
      </c>
      <c r="BF26">
        <f t="shared" si="8"/>
        <v>17000140025</v>
      </c>
    </row>
    <row r="27" spans="38:58" x14ac:dyDescent="0.35">
      <c r="AL27" t="str">
        <f>'01'!P16</f>
        <v>FOLTÝN Jaromír sen</v>
      </c>
      <c r="AM27">
        <f>'01'!Q16</f>
        <v>4</v>
      </c>
      <c r="AN27">
        <f>'01'!R16</f>
        <v>0</v>
      </c>
      <c r="AO27">
        <f>'01'!S16</f>
        <v>2</v>
      </c>
      <c r="AP27">
        <f>'01'!T16</f>
        <v>2</v>
      </c>
      <c r="AQ27">
        <f>'01'!U16</f>
        <v>2</v>
      </c>
      <c r="AR27">
        <f>'01'!V16</f>
        <v>5</v>
      </c>
      <c r="AS27">
        <f>'01'!W16</f>
        <v>-3</v>
      </c>
      <c r="AT27">
        <f>'01'!X16</f>
        <v>2</v>
      </c>
      <c r="AV27" t="str">
        <f>Sestava!B28</f>
        <v>MARTINČIČ Michal</v>
      </c>
      <c r="AW27" t="str">
        <f>Sestava!C28</f>
        <v>Doudeen Team</v>
      </c>
      <c r="AX27">
        <f t="shared" si="0"/>
        <v>4</v>
      </c>
      <c r="AY27">
        <f t="shared" si="1"/>
        <v>1</v>
      </c>
      <c r="AZ27">
        <f t="shared" si="2"/>
        <v>2</v>
      </c>
      <c r="BA27">
        <f t="shared" si="3"/>
        <v>1</v>
      </c>
      <c r="BB27">
        <f t="shared" si="4"/>
        <v>6</v>
      </c>
      <c r="BC27">
        <f t="shared" si="5"/>
        <v>7</v>
      </c>
      <c r="BD27">
        <f t="shared" si="6"/>
        <v>-1</v>
      </c>
      <c r="BE27">
        <f t="shared" si="7"/>
        <v>4</v>
      </c>
      <c r="BF27">
        <f t="shared" si="8"/>
        <v>3999990006</v>
      </c>
    </row>
    <row r="28" spans="38:58" x14ac:dyDescent="0.35">
      <c r="AL28" t="str">
        <f>'01'!P17</f>
        <v>VANČUROVÁ Milada</v>
      </c>
      <c r="AM28">
        <f>'01'!Q17</f>
        <v>5</v>
      </c>
      <c r="AN28">
        <f>'01'!R17</f>
        <v>0</v>
      </c>
      <c r="AO28">
        <f>'01'!S17</f>
        <v>2</v>
      </c>
      <c r="AP28">
        <f>'01'!T17</f>
        <v>3</v>
      </c>
      <c r="AQ28">
        <f>'01'!U17</f>
        <v>11</v>
      </c>
      <c r="AR28">
        <f>'01'!V17</f>
        <v>19</v>
      </c>
      <c r="AS28">
        <f>'01'!W17</f>
        <v>-8</v>
      </c>
      <c r="AT28">
        <f>'01'!X17</f>
        <v>2</v>
      </c>
      <c r="AX28">
        <f t="shared" si="0"/>
        <v>0</v>
      </c>
      <c r="AY28">
        <f t="shared" si="1"/>
        <v>0</v>
      </c>
      <c r="AZ28">
        <f t="shared" si="2"/>
        <v>0</v>
      </c>
      <c r="BA28">
        <f t="shared" si="3"/>
        <v>0</v>
      </c>
      <c r="BB28">
        <f t="shared" si="4"/>
        <v>0</v>
      </c>
      <c r="BC28">
        <f t="shared" si="5"/>
        <v>0</v>
      </c>
      <c r="BD28">
        <f t="shared" si="6"/>
        <v>0</v>
      </c>
      <c r="BE28">
        <f t="shared" si="7"/>
        <v>0</v>
      </c>
      <c r="BF28">
        <f t="shared" si="8"/>
        <v>0</v>
      </c>
    </row>
    <row r="29" spans="38:58" x14ac:dyDescent="0.35">
      <c r="AL29" t="str">
        <f>'01'!P18</f>
        <v>TIRPÁK Patrik</v>
      </c>
      <c r="AM29">
        <f>'01'!Q18</f>
        <v>2</v>
      </c>
      <c r="AN29">
        <f>'01'!R18</f>
        <v>0</v>
      </c>
      <c r="AO29">
        <f>'01'!S18</f>
        <v>1</v>
      </c>
      <c r="AP29">
        <f>'01'!T18</f>
        <v>1</v>
      </c>
      <c r="AQ29">
        <f>'01'!U18</f>
        <v>2</v>
      </c>
      <c r="AR29">
        <f>'01'!V18</f>
        <v>5</v>
      </c>
      <c r="AS29">
        <f>'01'!W18</f>
        <v>-3</v>
      </c>
      <c r="AT29">
        <f>'01'!X18</f>
        <v>1</v>
      </c>
      <c r="AX29">
        <f t="shared" si="0"/>
        <v>0</v>
      </c>
      <c r="AY29">
        <f t="shared" si="1"/>
        <v>0</v>
      </c>
      <c r="AZ29">
        <f t="shared" si="2"/>
        <v>0</v>
      </c>
      <c r="BA29">
        <f t="shared" si="3"/>
        <v>0</v>
      </c>
      <c r="BB29">
        <f t="shared" si="4"/>
        <v>0</v>
      </c>
      <c r="BC29">
        <f t="shared" si="5"/>
        <v>0</v>
      </c>
      <c r="BD29">
        <f t="shared" si="6"/>
        <v>0</v>
      </c>
      <c r="BE29">
        <f t="shared" si="7"/>
        <v>0</v>
      </c>
      <c r="BF29">
        <f t="shared" si="8"/>
        <v>0</v>
      </c>
    </row>
    <row r="30" spans="38:58" x14ac:dyDescent="0.35">
      <c r="AL30">
        <f>'01'!P19</f>
        <v>0</v>
      </c>
      <c r="AM30">
        <f>'01'!Q19</f>
        <v>0</v>
      </c>
      <c r="AN30">
        <f>'01'!R19</f>
        <v>0</v>
      </c>
      <c r="AO30">
        <f>'01'!S19</f>
        <v>0</v>
      </c>
      <c r="AP30">
        <f>'01'!T19</f>
        <v>0</v>
      </c>
      <c r="AQ30">
        <f>'01'!U19</f>
        <v>0</v>
      </c>
      <c r="AR30">
        <f>'01'!V19</f>
        <v>0</v>
      </c>
      <c r="AS30">
        <f>'01'!W19</f>
        <v>0</v>
      </c>
      <c r="AT30">
        <f>'01'!X19</f>
        <v>0</v>
      </c>
      <c r="AX30">
        <f t="shared" si="0"/>
        <v>0</v>
      </c>
      <c r="AY30">
        <f t="shared" si="1"/>
        <v>0</v>
      </c>
      <c r="AZ30">
        <f t="shared" si="2"/>
        <v>0</v>
      </c>
      <c r="BA30">
        <f t="shared" si="3"/>
        <v>0</v>
      </c>
      <c r="BB30">
        <f t="shared" si="4"/>
        <v>0</v>
      </c>
      <c r="BC30">
        <f t="shared" si="5"/>
        <v>0</v>
      </c>
      <c r="BD30">
        <f t="shared" si="6"/>
        <v>0</v>
      </c>
      <c r="BE30">
        <f t="shared" si="7"/>
        <v>0</v>
      </c>
      <c r="BF30">
        <f t="shared" si="8"/>
        <v>0</v>
      </c>
    </row>
    <row r="31" spans="38:58" x14ac:dyDescent="0.35">
      <c r="AL31">
        <f>'01'!P20</f>
        <v>0</v>
      </c>
      <c r="AM31">
        <f>'01'!Q20</f>
        <v>0</v>
      </c>
      <c r="AN31">
        <f>'01'!R20</f>
        <v>0</v>
      </c>
      <c r="AO31">
        <f>'01'!S20</f>
        <v>0</v>
      </c>
      <c r="AP31">
        <f>'01'!T20</f>
        <v>0</v>
      </c>
      <c r="AQ31">
        <f>'01'!U20</f>
        <v>0</v>
      </c>
      <c r="AR31">
        <f>'01'!V20</f>
        <v>0</v>
      </c>
      <c r="AS31">
        <f>'01'!W20</f>
        <v>0</v>
      </c>
      <c r="AT31">
        <f>'01'!X20</f>
        <v>0</v>
      </c>
      <c r="AX31">
        <f t="shared" si="0"/>
        <v>0</v>
      </c>
      <c r="AY31">
        <f t="shared" si="1"/>
        <v>0</v>
      </c>
      <c r="AZ31">
        <f t="shared" si="2"/>
        <v>0</v>
      </c>
      <c r="BA31">
        <f t="shared" si="3"/>
        <v>0</v>
      </c>
      <c r="BB31">
        <f t="shared" si="4"/>
        <v>0</v>
      </c>
      <c r="BC31">
        <f t="shared" si="5"/>
        <v>0</v>
      </c>
      <c r="BD31">
        <f t="shared" si="6"/>
        <v>0</v>
      </c>
      <c r="BE31">
        <f t="shared" si="7"/>
        <v>0</v>
      </c>
      <c r="BF31">
        <f t="shared" si="8"/>
        <v>0</v>
      </c>
    </row>
    <row r="32" spans="38:58" x14ac:dyDescent="0.35">
      <c r="AL32">
        <f>'01'!P21</f>
        <v>0</v>
      </c>
      <c r="AM32">
        <f>'01'!Q21</f>
        <v>0</v>
      </c>
      <c r="AN32">
        <f>'01'!R21</f>
        <v>0</v>
      </c>
      <c r="AO32">
        <f>'01'!S21</f>
        <v>0</v>
      </c>
      <c r="AP32">
        <f>'01'!T21</f>
        <v>0</v>
      </c>
      <c r="AQ32">
        <f>'01'!U21</f>
        <v>0</v>
      </c>
      <c r="AR32">
        <f>'01'!V21</f>
        <v>0</v>
      </c>
      <c r="AS32">
        <f>'01'!W21</f>
        <v>0</v>
      </c>
      <c r="AT32">
        <f>'01'!X21</f>
        <v>0</v>
      </c>
      <c r="AX32">
        <f t="shared" si="0"/>
        <v>0</v>
      </c>
      <c r="AY32">
        <f t="shared" si="1"/>
        <v>0</v>
      </c>
      <c r="AZ32">
        <f t="shared" si="2"/>
        <v>0</v>
      </c>
      <c r="BA32">
        <f t="shared" si="3"/>
        <v>0</v>
      </c>
      <c r="BB32">
        <f t="shared" si="4"/>
        <v>0</v>
      </c>
      <c r="BC32">
        <f t="shared" si="5"/>
        <v>0</v>
      </c>
      <c r="BD32">
        <f t="shared" si="6"/>
        <v>0</v>
      </c>
      <c r="BE32">
        <f t="shared" si="7"/>
        <v>0</v>
      </c>
      <c r="BF32">
        <f t="shared" si="8"/>
        <v>0</v>
      </c>
    </row>
    <row r="33" spans="38:58" x14ac:dyDescent="0.35">
      <c r="AL33" t="str">
        <f>'01'!P22</f>
        <v>SKOKAN Jaromír</v>
      </c>
      <c r="AM33">
        <f>'01'!Q22</f>
        <v>1</v>
      </c>
      <c r="AN33">
        <f>'01'!R22</f>
        <v>0</v>
      </c>
      <c r="AO33">
        <f>'01'!S22</f>
        <v>0</v>
      </c>
      <c r="AP33">
        <f>'01'!T22</f>
        <v>1</v>
      </c>
      <c r="AQ33">
        <f>'01'!U22</f>
        <v>0</v>
      </c>
      <c r="AR33">
        <f>'01'!V22</f>
        <v>3</v>
      </c>
      <c r="AS33">
        <f>'01'!W22</f>
        <v>-3</v>
      </c>
      <c r="AT33">
        <f>'01'!X22</f>
        <v>0</v>
      </c>
      <c r="AX33">
        <f t="shared" si="0"/>
        <v>0</v>
      </c>
      <c r="AY33">
        <f t="shared" si="1"/>
        <v>0</v>
      </c>
      <c r="AZ33">
        <f t="shared" si="2"/>
        <v>0</v>
      </c>
      <c r="BA33">
        <f t="shared" si="3"/>
        <v>0</v>
      </c>
      <c r="BB33">
        <f t="shared" si="4"/>
        <v>0</v>
      </c>
      <c r="BC33">
        <f t="shared" si="5"/>
        <v>0</v>
      </c>
      <c r="BD33">
        <f t="shared" si="6"/>
        <v>0</v>
      </c>
      <c r="BE33">
        <f t="shared" si="7"/>
        <v>0</v>
      </c>
      <c r="BF33">
        <f t="shared" si="8"/>
        <v>0</v>
      </c>
    </row>
    <row r="34" spans="38:58" x14ac:dyDescent="0.35">
      <c r="AL34" t="str">
        <f>'01'!P23</f>
        <v>DUCHOŇ Michal</v>
      </c>
      <c r="AM34">
        <f>'01'!Q23</f>
        <v>1</v>
      </c>
      <c r="AN34">
        <f>'01'!R23</f>
        <v>0</v>
      </c>
      <c r="AO34">
        <f>'01'!S23</f>
        <v>0</v>
      </c>
      <c r="AP34">
        <f>'01'!T23</f>
        <v>1</v>
      </c>
      <c r="AQ34">
        <f>'01'!U23</f>
        <v>0</v>
      </c>
      <c r="AR34">
        <f>'01'!V23</f>
        <v>3</v>
      </c>
      <c r="AS34">
        <f>'01'!W23</f>
        <v>-3</v>
      </c>
      <c r="AT34">
        <f>'01'!X23</f>
        <v>0</v>
      </c>
      <c r="AX34">
        <f t="shared" ref="AX34:AX65" si="9">SUMIF(stats_jmena,AV34,stats_gp)</f>
        <v>0</v>
      </c>
      <c r="AY34">
        <f t="shared" ref="AY34:AY65" si="10">SUMIF(stats_jmena,AV34,stats_w)</f>
        <v>0</v>
      </c>
      <c r="AZ34">
        <f t="shared" ref="AZ34:AZ65" si="11">SUMIF(stats_jmena,AV34,stats_d)</f>
        <v>0</v>
      </c>
      <c r="BA34">
        <f t="shared" ref="BA34:BA65" si="12">SUMIF(stats_jmena,AV34,stats_l)</f>
        <v>0</v>
      </c>
      <c r="BB34">
        <f t="shared" ref="BB34:BB65" si="13">SUMIF(stats_jmena,AV34,stats_gf)</f>
        <v>0</v>
      </c>
      <c r="BC34">
        <f t="shared" ref="BC34:BC65" si="14">SUMIF(stats_jmena,AV34,stats_ga)</f>
        <v>0</v>
      </c>
      <c r="BD34">
        <f t="shared" ref="BD34:BD65" si="15">SUMIF(stats_jmena,AV34,stats_gd)</f>
        <v>0</v>
      </c>
      <c r="BE34">
        <f t="shared" ref="BE34:BE65" si="16">SUMIF(stats_jmena,AV34,stats_pts)</f>
        <v>0</v>
      </c>
      <c r="BF34">
        <f t="shared" si="8"/>
        <v>0</v>
      </c>
    </row>
    <row r="35" spans="38:58" x14ac:dyDescent="0.35">
      <c r="AL35" t="str">
        <f>'02'!P8</f>
        <v>KOLODĚJ Pavel</v>
      </c>
      <c r="AM35">
        <f>'02'!Q8</f>
        <v>5</v>
      </c>
      <c r="AN35">
        <f>'02'!R8</f>
        <v>4</v>
      </c>
      <c r="AO35">
        <f>'02'!S8</f>
        <v>1</v>
      </c>
      <c r="AP35">
        <f>'02'!T8</f>
        <v>0</v>
      </c>
      <c r="AQ35">
        <f>'02'!U8</f>
        <v>13</v>
      </c>
      <c r="AR35">
        <f>'02'!V8</f>
        <v>3</v>
      </c>
      <c r="AS35">
        <f>'02'!W8</f>
        <v>10</v>
      </c>
      <c r="AT35">
        <f>'02'!X8</f>
        <v>9</v>
      </c>
      <c r="AX35">
        <f t="shared" si="9"/>
        <v>0</v>
      </c>
      <c r="AY35">
        <f t="shared" si="10"/>
        <v>0</v>
      </c>
      <c r="AZ35">
        <f t="shared" si="11"/>
        <v>0</v>
      </c>
      <c r="BA35">
        <f t="shared" si="12"/>
        <v>0</v>
      </c>
      <c r="BB35">
        <f t="shared" si="13"/>
        <v>0</v>
      </c>
      <c r="BC35">
        <f t="shared" si="14"/>
        <v>0</v>
      </c>
      <c r="BD35">
        <f t="shared" si="15"/>
        <v>0</v>
      </c>
      <c r="BE35">
        <f t="shared" si="16"/>
        <v>0</v>
      </c>
      <c r="BF35">
        <f t="shared" si="8"/>
        <v>0</v>
      </c>
    </row>
    <row r="36" spans="38:58" x14ac:dyDescent="0.35">
      <c r="AL36" t="str">
        <f>'02'!P9</f>
        <v>VRÁNA Martin</v>
      </c>
      <c r="AM36">
        <f>'02'!Q9</f>
        <v>5</v>
      </c>
      <c r="AN36">
        <f>'02'!R9</f>
        <v>3</v>
      </c>
      <c r="AO36">
        <f>'02'!S9</f>
        <v>1</v>
      </c>
      <c r="AP36">
        <f>'02'!T9</f>
        <v>1</v>
      </c>
      <c r="AQ36">
        <f>'02'!U9</f>
        <v>7</v>
      </c>
      <c r="AR36">
        <f>'02'!V9</f>
        <v>3</v>
      </c>
      <c r="AS36">
        <f>'02'!W9</f>
        <v>4</v>
      </c>
      <c r="AT36">
        <f>'02'!X9</f>
        <v>7</v>
      </c>
      <c r="AX36">
        <f t="shared" si="9"/>
        <v>0</v>
      </c>
      <c r="AY36">
        <f t="shared" si="10"/>
        <v>0</v>
      </c>
      <c r="AZ36">
        <f t="shared" si="11"/>
        <v>0</v>
      </c>
      <c r="BA36">
        <f t="shared" si="12"/>
        <v>0</v>
      </c>
      <c r="BB36">
        <f t="shared" si="13"/>
        <v>0</v>
      </c>
      <c r="BC36">
        <f t="shared" si="14"/>
        <v>0</v>
      </c>
      <c r="BD36">
        <f t="shared" si="15"/>
        <v>0</v>
      </c>
      <c r="BE36">
        <f t="shared" si="16"/>
        <v>0</v>
      </c>
      <c r="BF36">
        <f t="shared" si="8"/>
        <v>0</v>
      </c>
    </row>
    <row r="37" spans="38:58" x14ac:dyDescent="0.35">
      <c r="AL37" t="str">
        <f>'02'!P10</f>
        <v>PELIKÁN Pavel</v>
      </c>
      <c r="AM37">
        <f>'02'!Q10</f>
        <v>5</v>
      </c>
      <c r="AN37">
        <f>'02'!R10</f>
        <v>2</v>
      </c>
      <c r="AO37">
        <f>'02'!S10</f>
        <v>2</v>
      </c>
      <c r="AP37">
        <f>'02'!T10</f>
        <v>1</v>
      </c>
      <c r="AQ37">
        <f>'02'!U10</f>
        <v>13</v>
      </c>
      <c r="AR37">
        <f>'02'!V10</f>
        <v>9</v>
      </c>
      <c r="AS37">
        <f>'02'!W10</f>
        <v>4</v>
      </c>
      <c r="AT37">
        <f>'02'!X10</f>
        <v>6</v>
      </c>
      <c r="AX37">
        <f t="shared" si="9"/>
        <v>0</v>
      </c>
      <c r="AY37">
        <f t="shared" si="10"/>
        <v>0</v>
      </c>
      <c r="AZ37">
        <f t="shared" si="11"/>
        <v>0</v>
      </c>
      <c r="BA37">
        <f t="shared" si="12"/>
        <v>0</v>
      </c>
      <c r="BB37">
        <f t="shared" si="13"/>
        <v>0</v>
      </c>
      <c r="BC37">
        <f t="shared" si="14"/>
        <v>0</v>
      </c>
      <c r="BD37">
        <f t="shared" si="15"/>
        <v>0</v>
      </c>
      <c r="BE37">
        <f t="shared" si="16"/>
        <v>0</v>
      </c>
      <c r="BF37">
        <f t="shared" si="8"/>
        <v>0</v>
      </c>
    </row>
    <row r="38" spans="38:58" x14ac:dyDescent="0.35">
      <c r="AL38" t="str">
        <f>'02'!P11</f>
        <v>ALEXANDROV Pavel</v>
      </c>
      <c r="AM38">
        <f>'02'!Q11</f>
        <v>5</v>
      </c>
      <c r="AN38">
        <f>'02'!R11</f>
        <v>2</v>
      </c>
      <c r="AO38">
        <f>'02'!S11</f>
        <v>2</v>
      </c>
      <c r="AP38">
        <f>'02'!T11</f>
        <v>1</v>
      </c>
      <c r="AQ38">
        <f>'02'!U11</f>
        <v>9</v>
      </c>
      <c r="AR38">
        <f>'02'!V11</f>
        <v>5</v>
      </c>
      <c r="AS38">
        <f>'02'!W11</f>
        <v>4</v>
      </c>
      <c r="AT38">
        <f>'02'!X11</f>
        <v>6</v>
      </c>
      <c r="AX38">
        <f t="shared" si="9"/>
        <v>0</v>
      </c>
      <c r="AY38">
        <f t="shared" si="10"/>
        <v>0</v>
      </c>
      <c r="AZ38">
        <f t="shared" si="11"/>
        <v>0</v>
      </c>
      <c r="BA38">
        <f t="shared" si="12"/>
        <v>0</v>
      </c>
      <c r="BB38">
        <f t="shared" si="13"/>
        <v>0</v>
      </c>
      <c r="BC38">
        <f t="shared" si="14"/>
        <v>0</v>
      </c>
      <c r="BD38">
        <f t="shared" si="15"/>
        <v>0</v>
      </c>
      <c r="BE38">
        <f t="shared" si="16"/>
        <v>0</v>
      </c>
      <c r="BF38">
        <f t="shared" si="8"/>
        <v>0</v>
      </c>
    </row>
    <row r="39" spans="38:58" x14ac:dyDescent="0.35">
      <c r="AL39" t="str">
        <f>'02'!P12</f>
        <v>PROCHÁZKA Jaromír</v>
      </c>
      <c r="AM39">
        <f>'02'!Q12</f>
        <v>4</v>
      </c>
      <c r="AN39">
        <f>'02'!R12</f>
        <v>2</v>
      </c>
      <c r="AO39">
        <f>'02'!S12</f>
        <v>1</v>
      </c>
      <c r="AP39">
        <f>'02'!T12</f>
        <v>1</v>
      </c>
      <c r="AQ39">
        <f>'02'!U12</f>
        <v>5</v>
      </c>
      <c r="AR39">
        <f>'02'!V12</f>
        <v>4</v>
      </c>
      <c r="AS39">
        <f>'02'!W12</f>
        <v>1</v>
      </c>
      <c r="AT39">
        <f>'02'!X12</f>
        <v>5</v>
      </c>
      <c r="AX39">
        <f t="shared" si="9"/>
        <v>0</v>
      </c>
      <c r="AY39">
        <f t="shared" si="10"/>
        <v>0</v>
      </c>
      <c r="AZ39">
        <f t="shared" si="11"/>
        <v>0</v>
      </c>
      <c r="BA39">
        <f t="shared" si="12"/>
        <v>0</v>
      </c>
      <c r="BB39">
        <f t="shared" si="13"/>
        <v>0</v>
      </c>
      <c r="BC39">
        <f t="shared" si="14"/>
        <v>0</v>
      </c>
      <c r="BD39">
        <f t="shared" si="15"/>
        <v>0</v>
      </c>
      <c r="BE39">
        <f t="shared" si="16"/>
        <v>0</v>
      </c>
      <c r="BF39">
        <f t="shared" si="8"/>
        <v>0</v>
      </c>
    </row>
    <row r="40" spans="38:58" x14ac:dyDescent="0.35">
      <c r="AL40" t="str">
        <f>'02'!P13</f>
        <v>PELIKÁN Jiří</v>
      </c>
      <c r="AM40">
        <f>'02'!Q13</f>
        <v>4</v>
      </c>
      <c r="AN40">
        <f>'02'!R13</f>
        <v>1</v>
      </c>
      <c r="AO40">
        <f>'02'!S13</f>
        <v>2</v>
      </c>
      <c r="AP40">
        <f>'02'!T13</f>
        <v>1</v>
      </c>
      <c r="AQ40">
        <f>'02'!U13</f>
        <v>8</v>
      </c>
      <c r="AR40">
        <f>'02'!V13</f>
        <v>8</v>
      </c>
      <c r="AS40">
        <f>'02'!W13</f>
        <v>0</v>
      </c>
      <c r="AT40">
        <f>'02'!X13</f>
        <v>4</v>
      </c>
      <c r="AX40">
        <f t="shared" si="9"/>
        <v>0</v>
      </c>
      <c r="AY40">
        <f t="shared" si="10"/>
        <v>0</v>
      </c>
      <c r="AZ40">
        <f t="shared" si="11"/>
        <v>0</v>
      </c>
      <c r="BA40">
        <f t="shared" si="12"/>
        <v>0</v>
      </c>
      <c r="BB40">
        <f t="shared" si="13"/>
        <v>0</v>
      </c>
      <c r="BC40">
        <f t="shared" si="14"/>
        <v>0</v>
      </c>
      <c r="BD40">
        <f t="shared" si="15"/>
        <v>0</v>
      </c>
      <c r="BE40">
        <f t="shared" si="16"/>
        <v>0</v>
      </c>
      <c r="BF40">
        <f t="shared" si="8"/>
        <v>0</v>
      </c>
    </row>
    <row r="41" spans="38:58" x14ac:dyDescent="0.35">
      <c r="AL41" t="str">
        <f>'02'!P14</f>
        <v>CHYTIL Jakub</v>
      </c>
      <c r="AM41">
        <f>'02'!Q14</f>
        <v>5</v>
      </c>
      <c r="AN41">
        <f>'02'!R14</f>
        <v>1</v>
      </c>
      <c r="AO41">
        <f>'02'!S14</f>
        <v>2</v>
      </c>
      <c r="AP41">
        <f>'02'!T14</f>
        <v>2</v>
      </c>
      <c r="AQ41">
        <f>'02'!U14</f>
        <v>4</v>
      </c>
      <c r="AR41">
        <f>'02'!V14</f>
        <v>7</v>
      </c>
      <c r="AS41">
        <f>'02'!W14</f>
        <v>-3</v>
      </c>
      <c r="AT41">
        <f>'02'!X14</f>
        <v>4</v>
      </c>
      <c r="AX41">
        <f t="shared" si="9"/>
        <v>0</v>
      </c>
      <c r="AY41">
        <f t="shared" si="10"/>
        <v>0</v>
      </c>
      <c r="AZ41">
        <f t="shared" si="11"/>
        <v>0</v>
      </c>
      <c r="BA41">
        <f t="shared" si="12"/>
        <v>0</v>
      </c>
      <c r="BB41">
        <f t="shared" si="13"/>
        <v>0</v>
      </c>
      <c r="BC41">
        <f t="shared" si="14"/>
        <v>0</v>
      </c>
      <c r="BD41">
        <f t="shared" si="15"/>
        <v>0</v>
      </c>
      <c r="BE41">
        <f t="shared" si="16"/>
        <v>0</v>
      </c>
      <c r="BF41">
        <f t="shared" si="8"/>
        <v>0</v>
      </c>
    </row>
    <row r="42" spans="38:58" x14ac:dyDescent="0.35">
      <c r="AL42" t="str">
        <f>'02'!P15</f>
        <v>MAJER Zdeněk</v>
      </c>
      <c r="AM42">
        <f>'02'!Q15</f>
        <v>5</v>
      </c>
      <c r="AN42">
        <f>'02'!R15</f>
        <v>0</v>
      </c>
      <c r="AO42">
        <f>'02'!S15</f>
        <v>4</v>
      </c>
      <c r="AP42">
        <f>'02'!T15</f>
        <v>1</v>
      </c>
      <c r="AQ42">
        <f>'02'!U15</f>
        <v>1</v>
      </c>
      <c r="AR42">
        <f>'02'!V15</f>
        <v>5</v>
      </c>
      <c r="AS42">
        <f>'02'!W15</f>
        <v>-4</v>
      </c>
      <c r="AT42">
        <f>'02'!X15</f>
        <v>4</v>
      </c>
      <c r="AX42">
        <f t="shared" si="9"/>
        <v>0</v>
      </c>
      <c r="AY42">
        <f t="shared" si="10"/>
        <v>0</v>
      </c>
      <c r="AZ42">
        <f t="shared" si="11"/>
        <v>0</v>
      </c>
      <c r="BA42">
        <f t="shared" si="12"/>
        <v>0</v>
      </c>
      <c r="BB42">
        <f t="shared" si="13"/>
        <v>0</v>
      </c>
      <c r="BC42">
        <f t="shared" si="14"/>
        <v>0</v>
      </c>
      <c r="BD42">
        <f t="shared" si="15"/>
        <v>0</v>
      </c>
      <c r="BE42">
        <f t="shared" si="16"/>
        <v>0</v>
      </c>
      <c r="BF42">
        <f t="shared" si="8"/>
        <v>0</v>
      </c>
    </row>
    <row r="43" spans="38:58" x14ac:dyDescent="0.35">
      <c r="AL43" t="str">
        <f>'02'!P16</f>
        <v>FRANĚK Michal</v>
      </c>
      <c r="AM43">
        <f>'02'!Q16</f>
        <v>5</v>
      </c>
      <c r="AN43">
        <f>'02'!R16</f>
        <v>1</v>
      </c>
      <c r="AO43">
        <f>'02'!S16</f>
        <v>1</v>
      </c>
      <c r="AP43">
        <f>'02'!T16</f>
        <v>3</v>
      </c>
      <c r="AQ43">
        <f>'02'!U16</f>
        <v>13</v>
      </c>
      <c r="AR43">
        <f>'02'!V16</f>
        <v>16</v>
      </c>
      <c r="AS43">
        <f>'02'!W16</f>
        <v>-3</v>
      </c>
      <c r="AT43">
        <f>'02'!X16</f>
        <v>3</v>
      </c>
      <c r="AX43">
        <f t="shared" si="9"/>
        <v>0</v>
      </c>
      <c r="AY43">
        <f t="shared" si="10"/>
        <v>0</v>
      </c>
      <c r="AZ43">
        <f t="shared" si="11"/>
        <v>0</v>
      </c>
      <c r="BA43">
        <f t="shared" si="12"/>
        <v>0</v>
      </c>
      <c r="BB43">
        <f t="shared" si="13"/>
        <v>0</v>
      </c>
      <c r="BC43">
        <f t="shared" si="14"/>
        <v>0</v>
      </c>
      <c r="BD43">
        <f t="shared" si="15"/>
        <v>0</v>
      </c>
      <c r="BE43">
        <f t="shared" si="16"/>
        <v>0</v>
      </c>
      <c r="BF43">
        <f t="shared" si="8"/>
        <v>0</v>
      </c>
    </row>
    <row r="44" spans="38:58" x14ac:dyDescent="0.35">
      <c r="AL44" t="str">
        <f>'02'!P17</f>
        <v>MARTINČIČ Jakub</v>
      </c>
      <c r="AM44">
        <f>'02'!Q17</f>
        <v>4</v>
      </c>
      <c r="AN44">
        <f>'02'!R17</f>
        <v>1</v>
      </c>
      <c r="AO44">
        <f>'02'!S17</f>
        <v>0</v>
      </c>
      <c r="AP44">
        <f>'02'!T17</f>
        <v>3</v>
      </c>
      <c r="AQ44">
        <f>'02'!U17</f>
        <v>7</v>
      </c>
      <c r="AR44">
        <f>'02'!V17</f>
        <v>15</v>
      </c>
      <c r="AS44">
        <f>'02'!W17</f>
        <v>-8</v>
      </c>
      <c r="AT44">
        <f>'02'!X17</f>
        <v>2</v>
      </c>
      <c r="AX44">
        <f t="shared" si="9"/>
        <v>0</v>
      </c>
      <c r="AY44">
        <f t="shared" si="10"/>
        <v>0</v>
      </c>
      <c r="AZ44">
        <f t="shared" si="11"/>
        <v>0</v>
      </c>
      <c r="BA44">
        <f t="shared" si="12"/>
        <v>0</v>
      </c>
      <c r="BB44">
        <f t="shared" si="13"/>
        <v>0</v>
      </c>
      <c r="BC44">
        <f t="shared" si="14"/>
        <v>0</v>
      </c>
      <c r="BD44">
        <f t="shared" si="15"/>
        <v>0</v>
      </c>
      <c r="BE44">
        <f t="shared" si="16"/>
        <v>0</v>
      </c>
      <c r="BF44">
        <f t="shared" si="8"/>
        <v>0</v>
      </c>
    </row>
    <row r="45" spans="38:58" x14ac:dyDescent="0.35">
      <c r="AL45">
        <f>'02'!P18</f>
        <v>0</v>
      </c>
      <c r="AM45">
        <f>'02'!Q18</f>
        <v>0</v>
      </c>
      <c r="AN45">
        <f>'02'!R18</f>
        <v>0</v>
      </c>
      <c r="AO45">
        <f>'02'!S18</f>
        <v>0</v>
      </c>
      <c r="AP45">
        <f>'02'!T18</f>
        <v>0</v>
      </c>
      <c r="AQ45">
        <f>'02'!U18</f>
        <v>0</v>
      </c>
      <c r="AR45">
        <f>'02'!V18</f>
        <v>0</v>
      </c>
      <c r="AS45">
        <f>'02'!W18</f>
        <v>0</v>
      </c>
      <c r="AT45">
        <f>'02'!X18</f>
        <v>0</v>
      </c>
      <c r="AX45">
        <f t="shared" si="9"/>
        <v>0</v>
      </c>
      <c r="AY45">
        <f t="shared" si="10"/>
        <v>0</v>
      </c>
      <c r="AZ45">
        <f t="shared" si="11"/>
        <v>0</v>
      </c>
      <c r="BA45">
        <f t="shared" si="12"/>
        <v>0</v>
      </c>
      <c r="BB45">
        <f t="shared" si="13"/>
        <v>0</v>
      </c>
      <c r="BC45">
        <f t="shared" si="14"/>
        <v>0</v>
      </c>
      <c r="BD45">
        <f t="shared" si="15"/>
        <v>0</v>
      </c>
      <c r="BE45">
        <f t="shared" si="16"/>
        <v>0</v>
      </c>
      <c r="BF45">
        <f t="shared" si="8"/>
        <v>0</v>
      </c>
    </row>
    <row r="46" spans="38:58" x14ac:dyDescent="0.35">
      <c r="AL46">
        <f>'02'!P19</f>
        <v>0</v>
      </c>
      <c r="AM46">
        <f>'02'!Q19</f>
        <v>0</v>
      </c>
      <c r="AN46">
        <f>'02'!R19</f>
        <v>0</v>
      </c>
      <c r="AO46">
        <f>'02'!S19</f>
        <v>0</v>
      </c>
      <c r="AP46">
        <f>'02'!T19</f>
        <v>0</v>
      </c>
      <c r="AQ46">
        <f>'02'!U19</f>
        <v>0</v>
      </c>
      <c r="AR46">
        <f>'02'!V19</f>
        <v>0</v>
      </c>
      <c r="AS46">
        <f>'02'!W19</f>
        <v>0</v>
      </c>
      <c r="AT46">
        <f>'02'!X19</f>
        <v>0</v>
      </c>
      <c r="AX46">
        <f t="shared" si="9"/>
        <v>0</v>
      </c>
      <c r="AY46">
        <f t="shared" si="10"/>
        <v>0</v>
      </c>
      <c r="AZ46">
        <f t="shared" si="11"/>
        <v>0</v>
      </c>
      <c r="BA46">
        <f t="shared" si="12"/>
        <v>0</v>
      </c>
      <c r="BB46">
        <f t="shared" si="13"/>
        <v>0</v>
      </c>
      <c r="BC46">
        <f t="shared" si="14"/>
        <v>0</v>
      </c>
      <c r="BD46">
        <f t="shared" si="15"/>
        <v>0</v>
      </c>
      <c r="BE46">
        <f t="shared" si="16"/>
        <v>0</v>
      </c>
      <c r="BF46">
        <f t="shared" si="8"/>
        <v>0</v>
      </c>
    </row>
    <row r="47" spans="38:58" x14ac:dyDescent="0.35">
      <c r="AL47">
        <f>'02'!P20</f>
        <v>0</v>
      </c>
      <c r="AM47">
        <f>'02'!Q20</f>
        <v>0</v>
      </c>
      <c r="AN47">
        <f>'02'!R20</f>
        <v>0</v>
      </c>
      <c r="AO47">
        <f>'02'!S20</f>
        <v>0</v>
      </c>
      <c r="AP47">
        <f>'02'!T20</f>
        <v>0</v>
      </c>
      <c r="AQ47">
        <f>'02'!U20</f>
        <v>0</v>
      </c>
      <c r="AR47">
        <f>'02'!V20</f>
        <v>0</v>
      </c>
      <c r="AS47">
        <f>'02'!W20</f>
        <v>0</v>
      </c>
      <c r="AT47">
        <f>'02'!X20</f>
        <v>0</v>
      </c>
      <c r="AX47">
        <f t="shared" si="9"/>
        <v>0</v>
      </c>
      <c r="AY47">
        <f t="shared" si="10"/>
        <v>0</v>
      </c>
      <c r="AZ47">
        <f t="shared" si="11"/>
        <v>0</v>
      </c>
      <c r="BA47">
        <f t="shared" si="12"/>
        <v>0</v>
      </c>
      <c r="BB47">
        <f t="shared" si="13"/>
        <v>0</v>
      </c>
      <c r="BC47">
        <f t="shared" si="14"/>
        <v>0</v>
      </c>
      <c r="BD47">
        <f t="shared" si="15"/>
        <v>0</v>
      </c>
      <c r="BE47">
        <f t="shared" si="16"/>
        <v>0</v>
      </c>
      <c r="BF47">
        <f t="shared" si="8"/>
        <v>0</v>
      </c>
    </row>
    <row r="48" spans="38:58" x14ac:dyDescent="0.35">
      <c r="AL48" t="str">
        <f>'02'!P21</f>
        <v>KUBEČKA Jan</v>
      </c>
      <c r="AM48">
        <f>'02'!Q21</f>
        <v>1</v>
      </c>
      <c r="AN48">
        <f>'02'!R21</f>
        <v>0</v>
      </c>
      <c r="AO48">
        <f>'02'!S21</f>
        <v>0</v>
      </c>
      <c r="AP48">
        <f>'02'!T21</f>
        <v>1</v>
      </c>
      <c r="AQ48">
        <f>'02'!U21</f>
        <v>0</v>
      </c>
      <c r="AR48">
        <f>'02'!V21</f>
        <v>1</v>
      </c>
      <c r="AS48">
        <f>'02'!W21</f>
        <v>-1</v>
      </c>
      <c r="AT48">
        <f>'02'!X21</f>
        <v>0</v>
      </c>
      <c r="AX48">
        <f t="shared" si="9"/>
        <v>0</v>
      </c>
      <c r="AY48">
        <f t="shared" si="10"/>
        <v>0</v>
      </c>
      <c r="AZ48">
        <f t="shared" si="11"/>
        <v>0</v>
      </c>
      <c r="BA48">
        <f t="shared" si="12"/>
        <v>0</v>
      </c>
      <c r="BB48">
        <f t="shared" si="13"/>
        <v>0</v>
      </c>
      <c r="BC48">
        <f t="shared" si="14"/>
        <v>0</v>
      </c>
      <c r="BD48">
        <f t="shared" si="15"/>
        <v>0</v>
      </c>
      <c r="BE48">
        <f t="shared" si="16"/>
        <v>0</v>
      </c>
      <c r="BF48">
        <f t="shared" si="8"/>
        <v>0</v>
      </c>
    </row>
    <row r="49" spans="38:58" x14ac:dyDescent="0.35">
      <c r="AL49" t="str">
        <f>'02'!P22</f>
        <v>TICHAVSKÝ Milan</v>
      </c>
      <c r="AM49">
        <f>'02'!Q22</f>
        <v>1</v>
      </c>
      <c r="AN49">
        <f>'02'!R22</f>
        <v>0</v>
      </c>
      <c r="AO49">
        <f>'02'!S22</f>
        <v>0</v>
      </c>
      <c r="AP49">
        <f>'02'!T22</f>
        <v>1</v>
      </c>
      <c r="AQ49">
        <f>'02'!U22</f>
        <v>0</v>
      </c>
      <c r="AR49">
        <f>'02'!V22</f>
        <v>2</v>
      </c>
      <c r="AS49">
        <f>'02'!W22</f>
        <v>-2</v>
      </c>
      <c r="AT49">
        <f>'02'!X22</f>
        <v>0</v>
      </c>
      <c r="AX49">
        <f t="shared" si="9"/>
        <v>0</v>
      </c>
      <c r="AY49">
        <f t="shared" si="10"/>
        <v>0</v>
      </c>
      <c r="AZ49">
        <f t="shared" si="11"/>
        <v>0</v>
      </c>
      <c r="BA49">
        <f t="shared" si="12"/>
        <v>0</v>
      </c>
      <c r="BB49">
        <f t="shared" si="13"/>
        <v>0</v>
      </c>
      <c r="BC49">
        <f t="shared" si="14"/>
        <v>0</v>
      </c>
      <c r="BD49">
        <f t="shared" si="15"/>
        <v>0</v>
      </c>
      <c r="BE49">
        <f t="shared" si="16"/>
        <v>0</v>
      </c>
      <c r="BF49">
        <f t="shared" si="8"/>
        <v>0</v>
      </c>
    </row>
    <row r="50" spans="38:58" x14ac:dyDescent="0.35">
      <c r="AL50" t="str">
        <f>'02'!P23</f>
        <v>MARTINČIČ Michal</v>
      </c>
      <c r="AM50">
        <f>'02'!Q23</f>
        <v>1</v>
      </c>
      <c r="AN50">
        <f>'02'!R23</f>
        <v>0</v>
      </c>
      <c r="AO50">
        <f>'02'!S23</f>
        <v>0</v>
      </c>
      <c r="AP50">
        <f>'02'!T23</f>
        <v>1</v>
      </c>
      <c r="AQ50">
        <f>'02'!U23</f>
        <v>0</v>
      </c>
      <c r="AR50">
        <f>'02'!V23</f>
        <v>2</v>
      </c>
      <c r="AS50">
        <f>'02'!W23</f>
        <v>-2</v>
      </c>
      <c r="AT50">
        <f>'02'!X23</f>
        <v>0</v>
      </c>
      <c r="AX50">
        <f t="shared" si="9"/>
        <v>0</v>
      </c>
      <c r="AY50">
        <f t="shared" si="10"/>
        <v>0</v>
      </c>
      <c r="AZ50">
        <f t="shared" si="11"/>
        <v>0</v>
      </c>
      <c r="BA50">
        <f t="shared" si="12"/>
        <v>0</v>
      </c>
      <c r="BB50">
        <f t="shared" si="13"/>
        <v>0</v>
      </c>
      <c r="BC50">
        <f t="shared" si="14"/>
        <v>0</v>
      </c>
      <c r="BD50">
        <f t="shared" si="15"/>
        <v>0</v>
      </c>
      <c r="BE50">
        <f t="shared" si="16"/>
        <v>0</v>
      </c>
      <c r="BF50">
        <f t="shared" si="8"/>
        <v>0</v>
      </c>
    </row>
    <row r="51" spans="38:58" x14ac:dyDescent="0.35">
      <c r="AL51" t="str">
        <f>'04'!P8</f>
        <v>CHYTIL Jakub</v>
      </c>
      <c r="AM51">
        <f>'04'!Q8</f>
        <v>5</v>
      </c>
      <c r="AN51">
        <f>'04'!R8</f>
        <v>5</v>
      </c>
      <c r="AO51">
        <f>'04'!S8</f>
        <v>0</v>
      </c>
      <c r="AP51">
        <f>'04'!T8</f>
        <v>0</v>
      </c>
      <c r="AQ51">
        <f>'04'!U8</f>
        <v>17</v>
      </c>
      <c r="AR51">
        <f>'04'!V8</f>
        <v>4</v>
      </c>
      <c r="AS51">
        <f>'04'!W8</f>
        <v>13</v>
      </c>
      <c r="AT51">
        <f>'04'!X8</f>
        <v>10</v>
      </c>
      <c r="AX51">
        <f t="shared" si="9"/>
        <v>0</v>
      </c>
      <c r="AY51">
        <f t="shared" si="10"/>
        <v>0</v>
      </c>
      <c r="AZ51">
        <f t="shared" si="11"/>
        <v>0</v>
      </c>
      <c r="BA51">
        <f t="shared" si="12"/>
        <v>0</v>
      </c>
      <c r="BB51">
        <f t="shared" si="13"/>
        <v>0</v>
      </c>
      <c r="BC51">
        <f t="shared" si="14"/>
        <v>0</v>
      </c>
      <c r="BD51">
        <f t="shared" si="15"/>
        <v>0</v>
      </c>
      <c r="BE51">
        <f t="shared" si="16"/>
        <v>0</v>
      </c>
      <c r="BF51">
        <f t="shared" si="8"/>
        <v>0</v>
      </c>
    </row>
    <row r="52" spans="38:58" x14ac:dyDescent="0.35">
      <c r="AL52" t="str">
        <f>'04'!P9</f>
        <v>VRÁNA Martin</v>
      </c>
      <c r="AM52">
        <f>'04'!Q9</f>
        <v>5</v>
      </c>
      <c r="AN52">
        <f>'04'!R9</f>
        <v>5</v>
      </c>
      <c r="AO52">
        <f>'04'!S9</f>
        <v>0</v>
      </c>
      <c r="AP52">
        <f>'04'!T9</f>
        <v>0</v>
      </c>
      <c r="AQ52">
        <f>'04'!U9</f>
        <v>18</v>
      </c>
      <c r="AR52">
        <f>'04'!V9</f>
        <v>8</v>
      </c>
      <c r="AS52">
        <f>'04'!W9</f>
        <v>10</v>
      </c>
      <c r="AT52">
        <f>'04'!X9</f>
        <v>10</v>
      </c>
      <c r="AX52">
        <f t="shared" si="9"/>
        <v>0</v>
      </c>
      <c r="AY52">
        <f t="shared" si="10"/>
        <v>0</v>
      </c>
      <c r="AZ52">
        <f t="shared" si="11"/>
        <v>0</v>
      </c>
      <c r="BA52">
        <f t="shared" si="12"/>
        <v>0</v>
      </c>
      <c r="BB52">
        <f t="shared" si="13"/>
        <v>0</v>
      </c>
      <c r="BC52">
        <f t="shared" si="14"/>
        <v>0</v>
      </c>
      <c r="BD52">
        <f t="shared" si="15"/>
        <v>0</v>
      </c>
      <c r="BE52">
        <f t="shared" si="16"/>
        <v>0</v>
      </c>
      <c r="BF52">
        <f t="shared" si="8"/>
        <v>0</v>
      </c>
    </row>
    <row r="53" spans="38:58" x14ac:dyDescent="0.35">
      <c r="AL53" t="str">
        <f>'04'!P10</f>
        <v>FRANĚK Michal</v>
      </c>
      <c r="AM53">
        <f>'04'!Q10</f>
        <v>5</v>
      </c>
      <c r="AN53">
        <f>'04'!R10</f>
        <v>3</v>
      </c>
      <c r="AO53">
        <f>'04'!S10</f>
        <v>2</v>
      </c>
      <c r="AP53">
        <f>'04'!T10</f>
        <v>0</v>
      </c>
      <c r="AQ53">
        <f>'04'!U10</f>
        <v>17</v>
      </c>
      <c r="AR53">
        <f>'04'!V10</f>
        <v>8</v>
      </c>
      <c r="AS53">
        <f>'04'!W10</f>
        <v>9</v>
      </c>
      <c r="AT53">
        <f>'04'!X10</f>
        <v>8</v>
      </c>
      <c r="AX53">
        <f t="shared" si="9"/>
        <v>0</v>
      </c>
      <c r="AY53">
        <f t="shared" si="10"/>
        <v>0</v>
      </c>
      <c r="AZ53">
        <f t="shared" si="11"/>
        <v>0</v>
      </c>
      <c r="BA53">
        <f t="shared" si="12"/>
        <v>0</v>
      </c>
      <c r="BB53">
        <f t="shared" si="13"/>
        <v>0</v>
      </c>
      <c r="BC53">
        <f t="shared" si="14"/>
        <v>0</v>
      </c>
      <c r="BD53">
        <f t="shared" si="15"/>
        <v>0</v>
      </c>
      <c r="BE53">
        <f t="shared" si="16"/>
        <v>0</v>
      </c>
      <c r="BF53">
        <f t="shared" si="8"/>
        <v>0</v>
      </c>
    </row>
    <row r="54" spans="38:58" x14ac:dyDescent="0.35">
      <c r="AL54" t="str">
        <f>'04'!P11</f>
        <v>MAJER Zdeněk</v>
      </c>
      <c r="AM54">
        <f>'04'!Q11</f>
        <v>4</v>
      </c>
      <c r="AN54">
        <f>'04'!R11</f>
        <v>3</v>
      </c>
      <c r="AO54">
        <f>'04'!S11</f>
        <v>1</v>
      </c>
      <c r="AP54">
        <f>'04'!T11</f>
        <v>0</v>
      </c>
      <c r="AQ54">
        <f>'04'!U11</f>
        <v>15</v>
      </c>
      <c r="AR54">
        <f>'04'!V11</f>
        <v>4</v>
      </c>
      <c r="AS54">
        <f>'04'!W11</f>
        <v>11</v>
      </c>
      <c r="AT54">
        <f>'04'!X11</f>
        <v>7</v>
      </c>
      <c r="AX54">
        <f t="shared" si="9"/>
        <v>0</v>
      </c>
      <c r="AY54">
        <f t="shared" si="10"/>
        <v>0</v>
      </c>
      <c r="AZ54">
        <f t="shared" si="11"/>
        <v>0</v>
      </c>
      <c r="BA54">
        <f t="shared" si="12"/>
        <v>0</v>
      </c>
      <c r="BB54">
        <f t="shared" si="13"/>
        <v>0</v>
      </c>
      <c r="BC54">
        <f t="shared" si="14"/>
        <v>0</v>
      </c>
      <c r="BD54">
        <f t="shared" si="15"/>
        <v>0</v>
      </c>
      <c r="BE54">
        <f t="shared" si="16"/>
        <v>0</v>
      </c>
      <c r="BF54">
        <f t="shared" si="8"/>
        <v>0</v>
      </c>
    </row>
    <row r="55" spans="38:58" x14ac:dyDescent="0.35">
      <c r="AL55" t="str">
        <f>'04'!P12</f>
        <v>MARTINČIČ Jakub</v>
      </c>
      <c r="AM55">
        <f>'04'!Q12</f>
        <v>3</v>
      </c>
      <c r="AN55">
        <f>'04'!R12</f>
        <v>3</v>
      </c>
      <c r="AO55">
        <f>'04'!S12</f>
        <v>0</v>
      </c>
      <c r="AP55">
        <f>'04'!T12</f>
        <v>0</v>
      </c>
      <c r="AQ55">
        <f>'04'!U12</f>
        <v>19</v>
      </c>
      <c r="AR55">
        <f>'04'!V12</f>
        <v>3</v>
      </c>
      <c r="AS55">
        <f>'04'!W12</f>
        <v>16</v>
      </c>
      <c r="AT55">
        <f>'04'!X12</f>
        <v>6</v>
      </c>
      <c r="AX55">
        <f t="shared" si="9"/>
        <v>0</v>
      </c>
      <c r="AY55">
        <f t="shared" si="10"/>
        <v>0</v>
      </c>
      <c r="AZ55">
        <f t="shared" si="11"/>
        <v>0</v>
      </c>
      <c r="BA55">
        <f t="shared" si="12"/>
        <v>0</v>
      </c>
      <c r="BB55">
        <f t="shared" si="13"/>
        <v>0</v>
      </c>
      <c r="BC55">
        <f t="shared" si="14"/>
        <v>0</v>
      </c>
      <c r="BD55">
        <f t="shared" si="15"/>
        <v>0</v>
      </c>
      <c r="BE55">
        <f t="shared" si="16"/>
        <v>0</v>
      </c>
      <c r="BF55">
        <f t="shared" si="8"/>
        <v>0</v>
      </c>
    </row>
    <row r="56" spans="38:58" x14ac:dyDescent="0.35">
      <c r="AL56" t="str">
        <f>'04'!P13</f>
        <v>MARTINČIČ Michal</v>
      </c>
      <c r="AM56">
        <f>'04'!Q13</f>
        <v>3</v>
      </c>
      <c r="AN56">
        <f>'04'!R13</f>
        <v>1</v>
      </c>
      <c r="AO56">
        <f>'04'!S13</f>
        <v>2</v>
      </c>
      <c r="AP56">
        <f>'04'!T13</f>
        <v>0</v>
      </c>
      <c r="AQ56">
        <f>'04'!U13</f>
        <v>6</v>
      </c>
      <c r="AR56">
        <f>'04'!V13</f>
        <v>5</v>
      </c>
      <c r="AS56">
        <f>'04'!W13</f>
        <v>1</v>
      </c>
      <c r="AT56">
        <f>'04'!X13</f>
        <v>4</v>
      </c>
      <c r="AX56">
        <f t="shared" si="9"/>
        <v>0</v>
      </c>
      <c r="AY56">
        <f t="shared" si="10"/>
        <v>0</v>
      </c>
      <c r="AZ56">
        <f t="shared" si="11"/>
        <v>0</v>
      </c>
      <c r="BA56">
        <f t="shared" si="12"/>
        <v>0</v>
      </c>
      <c r="BB56">
        <f t="shared" si="13"/>
        <v>0</v>
      </c>
      <c r="BC56">
        <f t="shared" si="14"/>
        <v>0</v>
      </c>
      <c r="BD56">
        <f t="shared" si="15"/>
        <v>0</v>
      </c>
      <c r="BE56">
        <f t="shared" si="16"/>
        <v>0</v>
      </c>
      <c r="BF56">
        <f t="shared" si="8"/>
        <v>0</v>
      </c>
    </row>
    <row r="57" spans="38:58" x14ac:dyDescent="0.35">
      <c r="AL57" t="str">
        <f>'04'!P14</f>
        <v>KAŇA Simon</v>
      </c>
      <c r="AM57">
        <f>'04'!Q14</f>
        <v>5</v>
      </c>
      <c r="AN57">
        <f>'04'!R14</f>
        <v>0</v>
      </c>
      <c r="AO57">
        <f>'04'!S14</f>
        <v>3</v>
      </c>
      <c r="AP57">
        <f>'04'!T14</f>
        <v>2</v>
      </c>
      <c r="AQ57">
        <f>'04'!U14</f>
        <v>8</v>
      </c>
      <c r="AR57">
        <f>'04'!V14</f>
        <v>13</v>
      </c>
      <c r="AS57">
        <f>'04'!W14</f>
        <v>-5</v>
      </c>
      <c r="AT57">
        <f>'04'!X14</f>
        <v>3</v>
      </c>
      <c r="AX57">
        <f t="shared" si="9"/>
        <v>0</v>
      </c>
      <c r="AY57">
        <f t="shared" si="10"/>
        <v>0</v>
      </c>
      <c r="AZ57">
        <f t="shared" si="11"/>
        <v>0</v>
      </c>
      <c r="BA57">
        <f t="shared" si="12"/>
        <v>0</v>
      </c>
      <c r="BB57">
        <f t="shared" si="13"/>
        <v>0</v>
      </c>
      <c r="BC57">
        <f t="shared" si="14"/>
        <v>0</v>
      </c>
      <c r="BD57">
        <f t="shared" si="15"/>
        <v>0</v>
      </c>
      <c r="BE57">
        <f t="shared" si="16"/>
        <v>0</v>
      </c>
      <c r="BF57">
        <f t="shared" si="8"/>
        <v>0</v>
      </c>
    </row>
    <row r="58" spans="38:58" x14ac:dyDescent="0.35">
      <c r="AL58" t="str">
        <f>'04'!P15</f>
        <v>FEDIČ Lukáš</v>
      </c>
      <c r="AM58">
        <f>'04'!Q15</f>
        <v>4</v>
      </c>
      <c r="AN58">
        <f>'04'!R15</f>
        <v>0</v>
      </c>
      <c r="AO58">
        <f>'04'!S15</f>
        <v>2</v>
      </c>
      <c r="AP58">
        <f>'04'!T15</f>
        <v>2</v>
      </c>
      <c r="AQ58">
        <f>'04'!U15</f>
        <v>7</v>
      </c>
      <c r="AR58">
        <f>'04'!V15</f>
        <v>13</v>
      </c>
      <c r="AS58">
        <f>'04'!W15</f>
        <v>-6</v>
      </c>
      <c r="AT58">
        <f>'04'!X15</f>
        <v>2</v>
      </c>
      <c r="AX58">
        <f t="shared" si="9"/>
        <v>0</v>
      </c>
      <c r="AY58">
        <f t="shared" si="10"/>
        <v>0</v>
      </c>
      <c r="AZ58">
        <f t="shared" si="11"/>
        <v>0</v>
      </c>
      <c r="BA58">
        <f t="shared" si="12"/>
        <v>0</v>
      </c>
      <c r="BB58">
        <f t="shared" si="13"/>
        <v>0</v>
      </c>
      <c r="BC58">
        <f t="shared" si="14"/>
        <v>0</v>
      </c>
      <c r="BD58">
        <f t="shared" si="15"/>
        <v>0</v>
      </c>
      <c r="BE58">
        <f t="shared" si="16"/>
        <v>0</v>
      </c>
      <c r="BF58">
        <f t="shared" si="8"/>
        <v>0</v>
      </c>
    </row>
    <row r="59" spans="38:58" x14ac:dyDescent="0.35">
      <c r="AL59">
        <f>'04'!P16</f>
        <v>0</v>
      </c>
      <c r="AM59">
        <f>'04'!Q16</f>
        <v>0</v>
      </c>
      <c r="AN59">
        <f>'04'!R16</f>
        <v>0</v>
      </c>
      <c r="AO59">
        <f>'04'!S16</f>
        <v>0</v>
      </c>
      <c r="AP59">
        <f>'04'!T16</f>
        <v>0</v>
      </c>
      <c r="AQ59">
        <f>'04'!U16</f>
        <v>0</v>
      </c>
      <c r="AR59">
        <f>'04'!V16</f>
        <v>0</v>
      </c>
      <c r="AS59">
        <f>'04'!W16</f>
        <v>0</v>
      </c>
      <c r="AT59">
        <f>'04'!X16</f>
        <v>0</v>
      </c>
      <c r="AX59">
        <f t="shared" si="9"/>
        <v>0</v>
      </c>
      <c r="AY59">
        <f t="shared" si="10"/>
        <v>0</v>
      </c>
      <c r="AZ59">
        <f t="shared" si="11"/>
        <v>0</v>
      </c>
      <c r="BA59">
        <f t="shared" si="12"/>
        <v>0</v>
      </c>
      <c r="BB59">
        <f t="shared" si="13"/>
        <v>0</v>
      </c>
      <c r="BC59">
        <f t="shared" si="14"/>
        <v>0</v>
      </c>
      <c r="BD59">
        <f t="shared" si="15"/>
        <v>0</v>
      </c>
      <c r="BE59">
        <f t="shared" si="16"/>
        <v>0</v>
      </c>
      <c r="BF59">
        <f t="shared" si="8"/>
        <v>0</v>
      </c>
    </row>
    <row r="60" spans="38:58" x14ac:dyDescent="0.35">
      <c r="AL60">
        <f>'04'!P17</f>
        <v>0</v>
      </c>
      <c r="AM60">
        <f>'04'!Q17</f>
        <v>0</v>
      </c>
      <c r="AN60">
        <f>'04'!R17</f>
        <v>0</v>
      </c>
      <c r="AO60">
        <f>'04'!S17</f>
        <v>0</v>
      </c>
      <c r="AP60">
        <f>'04'!T17</f>
        <v>0</v>
      </c>
      <c r="AQ60">
        <f>'04'!U17</f>
        <v>0</v>
      </c>
      <c r="AR60">
        <f>'04'!V17</f>
        <v>0</v>
      </c>
      <c r="AS60">
        <f>'04'!W17</f>
        <v>0</v>
      </c>
      <c r="AT60">
        <f>'04'!X17</f>
        <v>0</v>
      </c>
      <c r="AX60">
        <f t="shared" si="9"/>
        <v>0</v>
      </c>
      <c r="AY60">
        <f t="shared" si="10"/>
        <v>0</v>
      </c>
      <c r="AZ60">
        <f t="shared" si="11"/>
        <v>0</v>
      </c>
      <c r="BA60">
        <f t="shared" si="12"/>
        <v>0</v>
      </c>
      <c r="BB60">
        <f t="shared" si="13"/>
        <v>0</v>
      </c>
      <c r="BC60">
        <f t="shared" si="14"/>
        <v>0</v>
      </c>
      <c r="BD60">
        <f t="shared" si="15"/>
        <v>0</v>
      </c>
      <c r="BE60">
        <f t="shared" si="16"/>
        <v>0</v>
      </c>
      <c r="BF60">
        <f t="shared" si="8"/>
        <v>0</v>
      </c>
    </row>
    <row r="61" spans="38:58" x14ac:dyDescent="0.35">
      <c r="AL61">
        <f>'04'!P18</f>
        <v>0</v>
      </c>
      <c r="AM61">
        <f>'04'!Q18</f>
        <v>0</v>
      </c>
      <c r="AN61">
        <f>'04'!R18</f>
        <v>0</v>
      </c>
      <c r="AO61">
        <f>'04'!S18</f>
        <v>0</v>
      </c>
      <c r="AP61">
        <f>'04'!T18</f>
        <v>0</v>
      </c>
      <c r="AQ61">
        <f>'04'!U18</f>
        <v>0</v>
      </c>
      <c r="AR61">
        <f>'04'!V18</f>
        <v>0</v>
      </c>
      <c r="AS61">
        <f>'04'!W18</f>
        <v>0</v>
      </c>
      <c r="AT61">
        <f>'04'!X18</f>
        <v>0</v>
      </c>
      <c r="AX61">
        <f t="shared" si="9"/>
        <v>0</v>
      </c>
      <c r="AY61">
        <f t="shared" si="10"/>
        <v>0</v>
      </c>
      <c r="AZ61">
        <f t="shared" si="11"/>
        <v>0</v>
      </c>
      <c r="BA61">
        <f t="shared" si="12"/>
        <v>0</v>
      </c>
      <c r="BB61">
        <f t="shared" si="13"/>
        <v>0</v>
      </c>
      <c r="BC61">
        <f t="shared" si="14"/>
        <v>0</v>
      </c>
      <c r="BD61">
        <f t="shared" si="15"/>
        <v>0</v>
      </c>
      <c r="BE61">
        <f t="shared" si="16"/>
        <v>0</v>
      </c>
      <c r="BF61">
        <f t="shared" si="8"/>
        <v>0</v>
      </c>
    </row>
    <row r="62" spans="38:58" x14ac:dyDescent="0.35">
      <c r="AL62" t="str">
        <f>'04'!P19</f>
        <v>LOUČKA Matouš</v>
      </c>
      <c r="AM62">
        <f>'04'!Q19</f>
        <v>3</v>
      </c>
      <c r="AN62">
        <f>'04'!R19</f>
        <v>0</v>
      </c>
      <c r="AO62">
        <f>'04'!S19</f>
        <v>0</v>
      </c>
      <c r="AP62">
        <f>'04'!T19</f>
        <v>3</v>
      </c>
      <c r="AQ62">
        <f>'04'!U19</f>
        <v>3</v>
      </c>
      <c r="AR62">
        <f>'04'!V19</f>
        <v>11</v>
      </c>
      <c r="AS62">
        <f>'04'!W19</f>
        <v>-8</v>
      </c>
      <c r="AT62">
        <f>'04'!X19</f>
        <v>0</v>
      </c>
      <c r="AX62">
        <f t="shared" si="9"/>
        <v>0</v>
      </c>
      <c r="AY62">
        <f t="shared" si="10"/>
        <v>0</v>
      </c>
      <c r="AZ62">
        <f t="shared" si="11"/>
        <v>0</v>
      </c>
      <c r="BA62">
        <f t="shared" si="12"/>
        <v>0</v>
      </c>
      <c r="BB62">
        <f t="shared" si="13"/>
        <v>0</v>
      </c>
      <c r="BC62">
        <f t="shared" si="14"/>
        <v>0</v>
      </c>
      <c r="BD62">
        <f t="shared" si="15"/>
        <v>0</v>
      </c>
      <c r="BE62">
        <f t="shared" si="16"/>
        <v>0</v>
      </c>
      <c r="BF62">
        <f t="shared" si="8"/>
        <v>0</v>
      </c>
    </row>
    <row r="63" spans="38:58" x14ac:dyDescent="0.35">
      <c r="AL63" t="str">
        <f>'04'!P20</f>
        <v>TIRPÁK Patrik</v>
      </c>
      <c r="AM63">
        <f>'04'!Q20</f>
        <v>3</v>
      </c>
      <c r="AN63">
        <f>'04'!R20</f>
        <v>0</v>
      </c>
      <c r="AO63">
        <f>'04'!S20</f>
        <v>0</v>
      </c>
      <c r="AP63">
        <f>'04'!T20</f>
        <v>3</v>
      </c>
      <c r="AQ63">
        <f>'04'!U20</f>
        <v>2</v>
      </c>
      <c r="AR63">
        <f>'04'!V20</f>
        <v>10</v>
      </c>
      <c r="AS63">
        <f>'04'!W20</f>
        <v>-8</v>
      </c>
      <c r="AT63">
        <f>'04'!X20</f>
        <v>0</v>
      </c>
      <c r="AX63">
        <f t="shared" si="9"/>
        <v>0</v>
      </c>
      <c r="AY63">
        <f t="shared" si="10"/>
        <v>0</v>
      </c>
      <c r="AZ63">
        <f t="shared" si="11"/>
        <v>0</v>
      </c>
      <c r="BA63">
        <f t="shared" si="12"/>
        <v>0</v>
      </c>
      <c r="BB63">
        <f t="shared" si="13"/>
        <v>0</v>
      </c>
      <c r="BC63">
        <f t="shared" si="14"/>
        <v>0</v>
      </c>
      <c r="BD63">
        <f t="shared" si="15"/>
        <v>0</v>
      </c>
      <c r="BE63">
        <f t="shared" si="16"/>
        <v>0</v>
      </c>
      <c r="BF63">
        <f t="shared" si="8"/>
        <v>0</v>
      </c>
    </row>
    <row r="64" spans="38:58" x14ac:dyDescent="0.35">
      <c r="AL64" t="str">
        <f>'04'!P21</f>
        <v>SKOKAN Jaromír</v>
      </c>
      <c r="AM64">
        <f>'04'!Q21</f>
        <v>2</v>
      </c>
      <c r="AN64">
        <f>'04'!R21</f>
        <v>0</v>
      </c>
      <c r="AO64">
        <f>'04'!S21</f>
        <v>0</v>
      </c>
      <c r="AP64">
        <f>'04'!T21</f>
        <v>2</v>
      </c>
      <c r="AQ64">
        <f>'04'!U21</f>
        <v>0</v>
      </c>
      <c r="AR64">
        <f>'04'!V21</f>
        <v>8</v>
      </c>
      <c r="AS64">
        <f>'04'!W21</f>
        <v>-8</v>
      </c>
      <c r="AT64">
        <f>'04'!X21</f>
        <v>0</v>
      </c>
      <c r="AX64">
        <f t="shared" si="9"/>
        <v>0</v>
      </c>
      <c r="AY64">
        <f t="shared" si="10"/>
        <v>0</v>
      </c>
      <c r="AZ64">
        <f t="shared" si="11"/>
        <v>0</v>
      </c>
      <c r="BA64">
        <f t="shared" si="12"/>
        <v>0</v>
      </c>
      <c r="BB64">
        <f t="shared" si="13"/>
        <v>0</v>
      </c>
      <c r="BC64">
        <f t="shared" si="14"/>
        <v>0</v>
      </c>
      <c r="BD64">
        <f t="shared" si="15"/>
        <v>0</v>
      </c>
      <c r="BE64">
        <f t="shared" si="16"/>
        <v>0</v>
      </c>
      <c r="BF64">
        <f t="shared" si="8"/>
        <v>0</v>
      </c>
    </row>
    <row r="65" spans="38:58" x14ac:dyDescent="0.35">
      <c r="AL65" t="str">
        <f>'04'!P22</f>
        <v>KRMÍČEK Matouš</v>
      </c>
      <c r="AM65">
        <f>'04'!Q22</f>
        <v>5</v>
      </c>
      <c r="AN65">
        <f>'04'!R22</f>
        <v>0</v>
      </c>
      <c r="AO65">
        <f>'04'!S22</f>
        <v>0</v>
      </c>
      <c r="AP65">
        <f>'04'!T22</f>
        <v>5</v>
      </c>
      <c r="AQ65">
        <f>'04'!U22</f>
        <v>10</v>
      </c>
      <c r="AR65">
        <f>'04'!V22</f>
        <v>22</v>
      </c>
      <c r="AS65">
        <f>'04'!W22</f>
        <v>-12</v>
      </c>
      <c r="AT65">
        <f>'04'!X22</f>
        <v>0</v>
      </c>
      <c r="AX65">
        <f t="shared" si="9"/>
        <v>0</v>
      </c>
      <c r="AY65">
        <f t="shared" si="10"/>
        <v>0</v>
      </c>
      <c r="AZ65">
        <f t="shared" si="11"/>
        <v>0</v>
      </c>
      <c r="BA65">
        <f t="shared" si="12"/>
        <v>0</v>
      </c>
      <c r="BB65">
        <f t="shared" si="13"/>
        <v>0</v>
      </c>
      <c r="BC65">
        <f t="shared" si="14"/>
        <v>0</v>
      </c>
      <c r="BD65">
        <f t="shared" si="15"/>
        <v>0</v>
      </c>
      <c r="BE65">
        <f t="shared" si="16"/>
        <v>0</v>
      </c>
      <c r="BF65">
        <f t="shared" si="8"/>
        <v>0</v>
      </c>
    </row>
    <row r="66" spans="38:58" x14ac:dyDescent="0.35">
      <c r="AL66" t="str">
        <f>'04'!P23</f>
        <v>ŠUSTÁČEK Ladislav</v>
      </c>
      <c r="AM66">
        <f>'04'!Q23</f>
        <v>3</v>
      </c>
      <c r="AN66">
        <f>'04'!R23</f>
        <v>0</v>
      </c>
      <c r="AO66">
        <f>'04'!S23</f>
        <v>0</v>
      </c>
      <c r="AP66">
        <f>'04'!T23</f>
        <v>3</v>
      </c>
      <c r="AQ66">
        <f>'04'!U23</f>
        <v>2</v>
      </c>
      <c r="AR66">
        <f>'04'!V23</f>
        <v>15</v>
      </c>
      <c r="AS66">
        <f>'04'!W23</f>
        <v>-13</v>
      </c>
      <c r="AT66">
        <f>'04'!X23</f>
        <v>0</v>
      </c>
      <c r="AX66">
        <f t="shared" ref="AX66:AX97" si="17">SUMIF(stats_jmena,AV66,stats_gp)</f>
        <v>0</v>
      </c>
      <c r="AY66">
        <f t="shared" ref="AY66:AY97" si="18">SUMIF(stats_jmena,AV66,stats_w)</f>
        <v>0</v>
      </c>
      <c r="AZ66">
        <f t="shared" ref="AZ66:AZ97" si="19">SUMIF(stats_jmena,AV66,stats_d)</f>
        <v>0</v>
      </c>
      <c r="BA66">
        <f t="shared" ref="BA66:BA97" si="20">SUMIF(stats_jmena,AV66,stats_l)</f>
        <v>0</v>
      </c>
      <c r="BB66">
        <f t="shared" ref="BB66:BB97" si="21">SUMIF(stats_jmena,AV66,stats_gf)</f>
        <v>0</v>
      </c>
      <c r="BC66">
        <f t="shared" ref="BC66:BC97" si="22">SUMIF(stats_jmena,AV66,stats_ga)</f>
        <v>0</v>
      </c>
      <c r="BD66">
        <f t="shared" ref="BD66:BD97" si="23">SUMIF(stats_jmena,AV66,stats_gd)</f>
        <v>0</v>
      </c>
      <c r="BE66">
        <f t="shared" ref="BE66:BE97" si="24">SUMIF(stats_jmena,AV66,stats_pts)</f>
        <v>0</v>
      </c>
      <c r="BF66">
        <f t="shared" si="8"/>
        <v>0</v>
      </c>
    </row>
    <row r="67" spans="38:58" x14ac:dyDescent="0.35">
      <c r="AX67">
        <f t="shared" si="17"/>
        <v>0</v>
      </c>
      <c r="AY67">
        <f t="shared" si="18"/>
        <v>0</v>
      </c>
      <c r="AZ67">
        <f t="shared" si="19"/>
        <v>0</v>
      </c>
      <c r="BA67">
        <f t="shared" si="20"/>
        <v>0</v>
      </c>
      <c r="BB67">
        <f t="shared" si="21"/>
        <v>0</v>
      </c>
      <c r="BC67">
        <f t="shared" si="22"/>
        <v>0</v>
      </c>
      <c r="BD67">
        <f t="shared" si="23"/>
        <v>0</v>
      </c>
      <c r="BE67">
        <f t="shared" si="24"/>
        <v>0</v>
      </c>
      <c r="BF67">
        <f t="shared" ref="BF67:BF69" si="25">BB67+BD67*10000+BE67*1000000000</f>
        <v>0</v>
      </c>
    </row>
    <row r="68" spans="38:58" x14ac:dyDescent="0.35">
      <c r="AX68">
        <f t="shared" si="17"/>
        <v>0</v>
      </c>
      <c r="AY68">
        <f t="shared" si="18"/>
        <v>0</v>
      </c>
      <c r="AZ68">
        <f t="shared" si="19"/>
        <v>0</v>
      </c>
      <c r="BA68">
        <f t="shared" si="20"/>
        <v>0</v>
      </c>
      <c r="BB68">
        <f t="shared" si="21"/>
        <v>0</v>
      </c>
      <c r="BC68">
        <f t="shared" si="22"/>
        <v>0</v>
      </c>
      <c r="BD68">
        <f t="shared" si="23"/>
        <v>0</v>
      </c>
      <c r="BE68">
        <f t="shared" si="24"/>
        <v>0</v>
      </c>
      <c r="BF68">
        <f t="shared" si="25"/>
        <v>0</v>
      </c>
    </row>
    <row r="69" spans="38:58" x14ac:dyDescent="0.35">
      <c r="AX69">
        <f t="shared" si="17"/>
        <v>0</v>
      </c>
      <c r="AY69">
        <f t="shared" si="18"/>
        <v>0</v>
      </c>
      <c r="AZ69">
        <f t="shared" si="19"/>
        <v>0</v>
      </c>
      <c r="BA69">
        <f t="shared" si="20"/>
        <v>0</v>
      </c>
      <c r="BB69">
        <f t="shared" si="21"/>
        <v>0</v>
      </c>
      <c r="BC69">
        <f t="shared" si="22"/>
        <v>0</v>
      </c>
      <c r="BD69">
        <f t="shared" si="23"/>
        <v>0</v>
      </c>
      <c r="BE69">
        <f t="shared" si="24"/>
        <v>0</v>
      </c>
      <c r="BF69">
        <f t="shared" si="25"/>
        <v>0</v>
      </c>
    </row>
    <row r="70" spans="38:58" x14ac:dyDescent="0.35">
      <c r="AX70">
        <f t="shared" si="17"/>
        <v>0</v>
      </c>
      <c r="AY70">
        <f t="shared" si="18"/>
        <v>0</v>
      </c>
      <c r="AZ70">
        <f t="shared" si="19"/>
        <v>0</v>
      </c>
      <c r="BA70">
        <f t="shared" si="20"/>
        <v>0</v>
      </c>
      <c r="BB70">
        <f t="shared" si="21"/>
        <v>0</v>
      </c>
      <c r="BC70">
        <f t="shared" si="22"/>
        <v>0</v>
      </c>
      <c r="BD70">
        <f t="shared" si="23"/>
        <v>0</v>
      </c>
      <c r="BE70">
        <f t="shared" si="24"/>
        <v>0</v>
      </c>
    </row>
    <row r="71" spans="38:58" x14ac:dyDescent="0.35">
      <c r="AX71">
        <f t="shared" si="17"/>
        <v>0</v>
      </c>
      <c r="AY71">
        <f t="shared" si="18"/>
        <v>0</v>
      </c>
      <c r="AZ71">
        <f t="shared" si="19"/>
        <v>0</v>
      </c>
      <c r="BA71">
        <f t="shared" si="20"/>
        <v>0</v>
      </c>
      <c r="BB71">
        <f t="shared" si="21"/>
        <v>0</v>
      </c>
      <c r="BC71">
        <f t="shared" si="22"/>
        <v>0</v>
      </c>
      <c r="BD71">
        <f t="shared" si="23"/>
        <v>0</v>
      </c>
      <c r="BE71">
        <f t="shared" si="24"/>
        <v>0</v>
      </c>
    </row>
    <row r="72" spans="38:58" x14ac:dyDescent="0.35">
      <c r="AX72">
        <f t="shared" si="17"/>
        <v>0</v>
      </c>
      <c r="AY72">
        <f t="shared" si="18"/>
        <v>0</v>
      </c>
      <c r="AZ72">
        <f t="shared" si="19"/>
        <v>0</v>
      </c>
      <c r="BA72">
        <f t="shared" si="20"/>
        <v>0</v>
      </c>
      <c r="BB72">
        <f t="shared" si="21"/>
        <v>0</v>
      </c>
      <c r="BC72">
        <f t="shared" si="22"/>
        <v>0</v>
      </c>
      <c r="BD72">
        <f t="shared" si="23"/>
        <v>0</v>
      </c>
      <c r="BE72">
        <f t="shared" si="24"/>
        <v>0</v>
      </c>
    </row>
    <row r="73" spans="38:58" x14ac:dyDescent="0.35">
      <c r="AX73">
        <f t="shared" si="17"/>
        <v>0</v>
      </c>
      <c r="AY73">
        <f t="shared" si="18"/>
        <v>0</v>
      </c>
      <c r="AZ73">
        <f t="shared" si="19"/>
        <v>0</v>
      </c>
      <c r="BA73">
        <f t="shared" si="20"/>
        <v>0</v>
      </c>
      <c r="BB73">
        <f t="shared" si="21"/>
        <v>0</v>
      </c>
      <c r="BC73">
        <f t="shared" si="22"/>
        <v>0</v>
      </c>
      <c r="BD73">
        <f t="shared" si="23"/>
        <v>0</v>
      </c>
      <c r="BE73">
        <f t="shared" si="24"/>
        <v>0</v>
      </c>
    </row>
    <row r="74" spans="38:58" x14ac:dyDescent="0.35">
      <c r="AX74">
        <f t="shared" si="17"/>
        <v>0</v>
      </c>
      <c r="AY74">
        <f t="shared" si="18"/>
        <v>0</v>
      </c>
      <c r="AZ74">
        <f t="shared" si="19"/>
        <v>0</v>
      </c>
      <c r="BA74">
        <f t="shared" si="20"/>
        <v>0</v>
      </c>
      <c r="BB74">
        <f t="shared" si="21"/>
        <v>0</v>
      </c>
      <c r="BC74">
        <f t="shared" si="22"/>
        <v>0</v>
      </c>
      <c r="BD74">
        <f t="shared" si="23"/>
        <v>0</v>
      </c>
      <c r="BE74">
        <f t="shared" si="24"/>
        <v>0</v>
      </c>
    </row>
    <row r="75" spans="38:58" x14ac:dyDescent="0.35">
      <c r="AX75">
        <f t="shared" si="17"/>
        <v>0</v>
      </c>
      <c r="AY75">
        <f t="shared" si="18"/>
        <v>0</v>
      </c>
      <c r="AZ75">
        <f t="shared" si="19"/>
        <v>0</v>
      </c>
      <c r="BA75">
        <f t="shared" si="20"/>
        <v>0</v>
      </c>
      <c r="BB75">
        <f t="shared" si="21"/>
        <v>0</v>
      </c>
      <c r="BC75">
        <f t="shared" si="22"/>
        <v>0</v>
      </c>
      <c r="BD75">
        <f t="shared" si="23"/>
        <v>0</v>
      </c>
      <c r="BE75">
        <f t="shared" si="24"/>
        <v>0</v>
      </c>
    </row>
    <row r="76" spans="38:58" x14ac:dyDescent="0.35">
      <c r="AX76">
        <f t="shared" si="17"/>
        <v>0</v>
      </c>
      <c r="AY76">
        <f t="shared" si="18"/>
        <v>0</v>
      </c>
      <c r="AZ76">
        <f t="shared" si="19"/>
        <v>0</v>
      </c>
      <c r="BA76">
        <f t="shared" si="20"/>
        <v>0</v>
      </c>
      <c r="BB76">
        <f t="shared" si="21"/>
        <v>0</v>
      </c>
      <c r="BC76">
        <f t="shared" si="22"/>
        <v>0</v>
      </c>
      <c r="BD76">
        <f t="shared" si="23"/>
        <v>0</v>
      </c>
      <c r="BE76">
        <f t="shared" si="24"/>
        <v>0</v>
      </c>
    </row>
    <row r="77" spans="38:58" x14ac:dyDescent="0.35">
      <c r="AX77">
        <f t="shared" si="17"/>
        <v>0</v>
      </c>
      <c r="AY77">
        <f t="shared" si="18"/>
        <v>0</v>
      </c>
      <c r="AZ77">
        <f t="shared" si="19"/>
        <v>0</v>
      </c>
      <c r="BA77">
        <f t="shared" si="20"/>
        <v>0</v>
      </c>
      <c r="BB77">
        <f t="shared" si="21"/>
        <v>0</v>
      </c>
      <c r="BC77">
        <f t="shared" si="22"/>
        <v>0</v>
      </c>
      <c r="BD77">
        <f t="shared" si="23"/>
        <v>0</v>
      </c>
      <c r="BE77">
        <f t="shared" si="24"/>
        <v>0</v>
      </c>
    </row>
    <row r="78" spans="38:58" x14ac:dyDescent="0.35">
      <c r="AX78">
        <f t="shared" si="17"/>
        <v>0</v>
      </c>
      <c r="AY78">
        <f t="shared" si="18"/>
        <v>0</v>
      </c>
      <c r="AZ78">
        <f t="shared" si="19"/>
        <v>0</v>
      </c>
      <c r="BA78">
        <f t="shared" si="20"/>
        <v>0</v>
      </c>
      <c r="BB78">
        <f t="shared" si="21"/>
        <v>0</v>
      </c>
      <c r="BC78">
        <f t="shared" si="22"/>
        <v>0</v>
      </c>
      <c r="BD78">
        <f t="shared" si="23"/>
        <v>0</v>
      </c>
      <c r="BE78">
        <f t="shared" si="24"/>
        <v>0</v>
      </c>
    </row>
    <row r="79" spans="38:58" x14ac:dyDescent="0.35">
      <c r="AX79">
        <f t="shared" si="17"/>
        <v>0</v>
      </c>
      <c r="AY79">
        <f t="shared" si="18"/>
        <v>0</v>
      </c>
      <c r="AZ79">
        <f t="shared" si="19"/>
        <v>0</v>
      </c>
      <c r="BA79">
        <f t="shared" si="20"/>
        <v>0</v>
      </c>
      <c r="BB79">
        <f t="shared" si="21"/>
        <v>0</v>
      </c>
      <c r="BC79">
        <f t="shared" si="22"/>
        <v>0</v>
      </c>
      <c r="BD79">
        <f t="shared" si="23"/>
        <v>0</v>
      </c>
      <c r="BE79">
        <f t="shared" si="24"/>
        <v>0</v>
      </c>
    </row>
    <row r="80" spans="38:58" x14ac:dyDescent="0.35">
      <c r="AX80">
        <f t="shared" si="17"/>
        <v>0</v>
      </c>
      <c r="AY80">
        <f t="shared" si="18"/>
        <v>0</v>
      </c>
      <c r="AZ80">
        <f t="shared" si="19"/>
        <v>0</v>
      </c>
      <c r="BA80">
        <f t="shared" si="20"/>
        <v>0</v>
      </c>
      <c r="BB80">
        <f t="shared" si="21"/>
        <v>0</v>
      </c>
      <c r="BC80">
        <f t="shared" si="22"/>
        <v>0</v>
      </c>
      <c r="BD80">
        <f t="shared" si="23"/>
        <v>0</v>
      </c>
      <c r="BE80">
        <f t="shared" si="24"/>
        <v>0</v>
      </c>
    </row>
    <row r="81" spans="50:57" x14ac:dyDescent="0.35">
      <c r="AX81">
        <f t="shared" si="17"/>
        <v>0</v>
      </c>
      <c r="AY81">
        <f t="shared" si="18"/>
        <v>0</v>
      </c>
      <c r="AZ81">
        <f t="shared" si="19"/>
        <v>0</v>
      </c>
      <c r="BA81">
        <f t="shared" si="20"/>
        <v>0</v>
      </c>
      <c r="BB81">
        <f t="shared" si="21"/>
        <v>0</v>
      </c>
      <c r="BC81">
        <f t="shared" si="22"/>
        <v>0</v>
      </c>
      <c r="BD81">
        <f t="shared" si="23"/>
        <v>0</v>
      </c>
      <c r="BE81">
        <f t="shared" si="24"/>
        <v>0</v>
      </c>
    </row>
    <row r="82" spans="50:57" x14ac:dyDescent="0.35">
      <c r="AX82">
        <f t="shared" si="17"/>
        <v>0</v>
      </c>
      <c r="AY82">
        <f t="shared" si="18"/>
        <v>0</v>
      </c>
      <c r="AZ82">
        <f t="shared" si="19"/>
        <v>0</v>
      </c>
      <c r="BA82">
        <f t="shared" si="20"/>
        <v>0</v>
      </c>
      <c r="BB82">
        <f t="shared" si="21"/>
        <v>0</v>
      </c>
      <c r="BC82">
        <f t="shared" si="22"/>
        <v>0</v>
      </c>
      <c r="BD82">
        <f t="shared" si="23"/>
        <v>0</v>
      </c>
      <c r="BE82">
        <f t="shared" si="24"/>
        <v>0</v>
      </c>
    </row>
    <row r="83" spans="50:57" x14ac:dyDescent="0.35">
      <c r="AX83">
        <f t="shared" si="17"/>
        <v>0</v>
      </c>
      <c r="AY83">
        <f t="shared" si="18"/>
        <v>0</v>
      </c>
      <c r="AZ83">
        <f t="shared" si="19"/>
        <v>0</v>
      </c>
      <c r="BA83">
        <f t="shared" si="20"/>
        <v>0</v>
      </c>
      <c r="BB83">
        <f t="shared" si="21"/>
        <v>0</v>
      </c>
      <c r="BC83">
        <f t="shared" si="22"/>
        <v>0</v>
      </c>
      <c r="BD83">
        <f t="shared" si="23"/>
        <v>0</v>
      </c>
      <c r="BE83">
        <f t="shared" si="24"/>
        <v>0</v>
      </c>
    </row>
    <row r="84" spans="50:57" x14ac:dyDescent="0.35">
      <c r="AX84">
        <f t="shared" si="17"/>
        <v>0</v>
      </c>
      <c r="AY84">
        <f t="shared" si="18"/>
        <v>0</v>
      </c>
      <c r="AZ84">
        <f t="shared" si="19"/>
        <v>0</v>
      </c>
      <c r="BA84">
        <f t="shared" si="20"/>
        <v>0</v>
      </c>
      <c r="BB84">
        <f t="shared" si="21"/>
        <v>0</v>
      </c>
      <c r="BC84">
        <f t="shared" si="22"/>
        <v>0</v>
      </c>
      <c r="BD84">
        <f t="shared" si="23"/>
        <v>0</v>
      </c>
      <c r="BE84">
        <f t="shared" si="24"/>
        <v>0</v>
      </c>
    </row>
    <row r="85" spans="50:57" x14ac:dyDescent="0.35">
      <c r="AX85">
        <f t="shared" si="17"/>
        <v>0</v>
      </c>
      <c r="AY85">
        <f t="shared" si="18"/>
        <v>0</v>
      </c>
      <c r="AZ85">
        <f t="shared" si="19"/>
        <v>0</v>
      </c>
      <c r="BA85">
        <f t="shared" si="20"/>
        <v>0</v>
      </c>
      <c r="BB85">
        <f t="shared" si="21"/>
        <v>0</v>
      </c>
      <c r="BC85">
        <f t="shared" si="22"/>
        <v>0</v>
      </c>
      <c r="BD85">
        <f t="shared" si="23"/>
        <v>0</v>
      </c>
      <c r="BE85">
        <f t="shared" si="24"/>
        <v>0</v>
      </c>
    </row>
    <row r="86" spans="50:57" x14ac:dyDescent="0.35">
      <c r="AX86">
        <f t="shared" si="17"/>
        <v>0</v>
      </c>
      <c r="AY86">
        <f t="shared" si="18"/>
        <v>0</v>
      </c>
      <c r="AZ86">
        <f t="shared" si="19"/>
        <v>0</v>
      </c>
      <c r="BA86">
        <f t="shared" si="20"/>
        <v>0</v>
      </c>
      <c r="BB86">
        <f t="shared" si="21"/>
        <v>0</v>
      </c>
      <c r="BC86">
        <f t="shared" si="22"/>
        <v>0</v>
      </c>
      <c r="BD86">
        <f t="shared" si="23"/>
        <v>0</v>
      </c>
      <c r="BE86">
        <f t="shared" si="24"/>
        <v>0</v>
      </c>
    </row>
    <row r="87" spans="50:57" x14ac:dyDescent="0.35">
      <c r="AX87">
        <f t="shared" si="17"/>
        <v>0</v>
      </c>
      <c r="AY87">
        <f t="shared" si="18"/>
        <v>0</v>
      </c>
      <c r="AZ87">
        <f t="shared" si="19"/>
        <v>0</v>
      </c>
      <c r="BA87">
        <f t="shared" si="20"/>
        <v>0</v>
      </c>
      <c r="BB87">
        <f t="shared" si="21"/>
        <v>0</v>
      </c>
      <c r="BC87">
        <f t="shared" si="22"/>
        <v>0</v>
      </c>
      <c r="BD87">
        <f t="shared" si="23"/>
        <v>0</v>
      </c>
      <c r="BE87">
        <f t="shared" si="24"/>
        <v>0</v>
      </c>
    </row>
    <row r="88" spans="50:57" x14ac:dyDescent="0.35">
      <c r="AX88">
        <f t="shared" si="17"/>
        <v>0</v>
      </c>
      <c r="AY88">
        <f t="shared" si="18"/>
        <v>0</v>
      </c>
      <c r="AZ88">
        <f t="shared" si="19"/>
        <v>0</v>
      </c>
      <c r="BA88">
        <f t="shared" si="20"/>
        <v>0</v>
      </c>
      <c r="BB88">
        <f t="shared" si="21"/>
        <v>0</v>
      </c>
      <c r="BC88">
        <f t="shared" si="22"/>
        <v>0</v>
      </c>
      <c r="BD88">
        <f t="shared" si="23"/>
        <v>0</v>
      </c>
      <c r="BE88">
        <f t="shared" si="24"/>
        <v>0</v>
      </c>
    </row>
    <row r="89" spans="50:57" x14ac:dyDescent="0.35">
      <c r="AX89">
        <f t="shared" si="17"/>
        <v>0</v>
      </c>
      <c r="AY89">
        <f t="shared" si="18"/>
        <v>0</v>
      </c>
      <c r="AZ89">
        <f t="shared" si="19"/>
        <v>0</v>
      </c>
      <c r="BA89">
        <f t="shared" si="20"/>
        <v>0</v>
      </c>
      <c r="BB89">
        <f t="shared" si="21"/>
        <v>0</v>
      </c>
      <c r="BC89">
        <f t="shared" si="22"/>
        <v>0</v>
      </c>
      <c r="BD89">
        <f t="shared" si="23"/>
        <v>0</v>
      </c>
      <c r="BE89">
        <f t="shared" si="24"/>
        <v>0</v>
      </c>
    </row>
    <row r="90" spans="50:57" x14ac:dyDescent="0.35">
      <c r="AX90">
        <f t="shared" si="17"/>
        <v>0</v>
      </c>
      <c r="AY90">
        <f t="shared" si="18"/>
        <v>0</v>
      </c>
      <c r="AZ90">
        <f t="shared" si="19"/>
        <v>0</v>
      </c>
      <c r="BA90">
        <f t="shared" si="20"/>
        <v>0</v>
      </c>
      <c r="BB90">
        <f t="shared" si="21"/>
        <v>0</v>
      </c>
      <c r="BC90">
        <f t="shared" si="22"/>
        <v>0</v>
      </c>
      <c r="BD90">
        <f t="shared" si="23"/>
        <v>0</v>
      </c>
      <c r="BE90">
        <f t="shared" si="24"/>
        <v>0</v>
      </c>
    </row>
    <row r="91" spans="50:57" x14ac:dyDescent="0.35">
      <c r="AX91">
        <f t="shared" si="17"/>
        <v>0</v>
      </c>
      <c r="AY91">
        <f t="shared" si="18"/>
        <v>0</v>
      </c>
      <c r="AZ91">
        <f t="shared" si="19"/>
        <v>0</v>
      </c>
      <c r="BA91">
        <f t="shared" si="20"/>
        <v>0</v>
      </c>
      <c r="BB91">
        <f t="shared" si="21"/>
        <v>0</v>
      </c>
      <c r="BC91">
        <f t="shared" si="22"/>
        <v>0</v>
      </c>
      <c r="BD91">
        <f t="shared" si="23"/>
        <v>0</v>
      </c>
      <c r="BE91">
        <f t="shared" si="24"/>
        <v>0</v>
      </c>
    </row>
    <row r="92" spans="50:57" x14ac:dyDescent="0.35">
      <c r="AX92">
        <f t="shared" si="17"/>
        <v>0</v>
      </c>
      <c r="AY92">
        <f t="shared" si="18"/>
        <v>0</v>
      </c>
      <c r="AZ92">
        <f t="shared" si="19"/>
        <v>0</v>
      </c>
      <c r="BA92">
        <f t="shared" si="20"/>
        <v>0</v>
      </c>
      <c r="BB92">
        <f t="shared" si="21"/>
        <v>0</v>
      </c>
      <c r="BC92">
        <f t="shared" si="22"/>
        <v>0</v>
      </c>
      <c r="BD92">
        <f t="shared" si="23"/>
        <v>0</v>
      </c>
      <c r="BE92">
        <f t="shared" si="24"/>
        <v>0</v>
      </c>
    </row>
    <row r="93" spans="50:57" x14ac:dyDescent="0.35">
      <c r="AX93">
        <f t="shared" si="17"/>
        <v>0</v>
      </c>
      <c r="AY93">
        <f t="shared" si="18"/>
        <v>0</v>
      </c>
      <c r="AZ93">
        <f t="shared" si="19"/>
        <v>0</v>
      </c>
      <c r="BA93">
        <f t="shared" si="20"/>
        <v>0</v>
      </c>
      <c r="BB93">
        <f t="shared" si="21"/>
        <v>0</v>
      </c>
      <c r="BC93">
        <f t="shared" si="22"/>
        <v>0</v>
      </c>
      <c r="BD93">
        <f t="shared" si="23"/>
        <v>0</v>
      </c>
      <c r="BE93">
        <f t="shared" si="24"/>
        <v>0</v>
      </c>
    </row>
    <row r="94" spans="50:57" x14ac:dyDescent="0.35">
      <c r="AX94">
        <f t="shared" si="17"/>
        <v>0</v>
      </c>
      <c r="AY94">
        <f t="shared" si="18"/>
        <v>0</v>
      </c>
      <c r="AZ94">
        <f t="shared" si="19"/>
        <v>0</v>
      </c>
      <c r="BA94">
        <f t="shared" si="20"/>
        <v>0</v>
      </c>
      <c r="BB94">
        <f t="shared" si="21"/>
        <v>0</v>
      </c>
      <c r="BC94">
        <f t="shared" si="22"/>
        <v>0</v>
      </c>
      <c r="BD94">
        <f t="shared" si="23"/>
        <v>0</v>
      </c>
      <c r="BE94">
        <f t="shared" si="24"/>
        <v>0</v>
      </c>
    </row>
    <row r="95" spans="50:57" x14ac:dyDescent="0.35">
      <c r="AX95">
        <f t="shared" si="17"/>
        <v>0</v>
      </c>
      <c r="AY95">
        <f t="shared" si="18"/>
        <v>0</v>
      </c>
      <c r="AZ95">
        <f t="shared" si="19"/>
        <v>0</v>
      </c>
      <c r="BA95">
        <f t="shared" si="20"/>
        <v>0</v>
      </c>
      <c r="BB95">
        <f t="shared" si="21"/>
        <v>0</v>
      </c>
      <c r="BC95">
        <f t="shared" si="22"/>
        <v>0</v>
      </c>
      <c r="BD95">
        <f t="shared" si="23"/>
        <v>0</v>
      </c>
      <c r="BE95">
        <f t="shared" si="24"/>
        <v>0</v>
      </c>
    </row>
    <row r="96" spans="50:57" x14ac:dyDescent="0.35">
      <c r="AX96">
        <f t="shared" si="17"/>
        <v>0</v>
      </c>
      <c r="AY96">
        <f t="shared" si="18"/>
        <v>0</v>
      </c>
      <c r="AZ96">
        <f t="shared" si="19"/>
        <v>0</v>
      </c>
      <c r="BA96">
        <f t="shared" si="20"/>
        <v>0</v>
      </c>
      <c r="BB96">
        <f t="shared" si="21"/>
        <v>0</v>
      </c>
      <c r="BC96">
        <f t="shared" si="22"/>
        <v>0</v>
      </c>
      <c r="BD96">
        <f t="shared" si="23"/>
        <v>0</v>
      </c>
      <c r="BE96">
        <f t="shared" si="24"/>
        <v>0</v>
      </c>
    </row>
    <row r="97" spans="50:57" x14ac:dyDescent="0.35">
      <c r="AX97">
        <f t="shared" si="17"/>
        <v>0</v>
      </c>
      <c r="AY97">
        <f t="shared" si="18"/>
        <v>0</v>
      </c>
      <c r="AZ97">
        <f t="shared" si="19"/>
        <v>0</v>
      </c>
      <c r="BA97">
        <f t="shared" si="20"/>
        <v>0</v>
      </c>
      <c r="BB97">
        <f t="shared" si="21"/>
        <v>0</v>
      </c>
      <c r="BC97">
        <f t="shared" si="22"/>
        <v>0</v>
      </c>
      <c r="BD97">
        <f t="shared" si="23"/>
        <v>0</v>
      </c>
      <c r="BE97">
        <f t="shared" si="24"/>
        <v>0</v>
      </c>
    </row>
    <row r="98" spans="50:57" x14ac:dyDescent="0.35">
      <c r="AX98">
        <f t="shared" ref="AX98:AX129" si="26">SUMIF(stats_jmena,AV98,stats_gp)</f>
        <v>0</v>
      </c>
      <c r="AY98">
        <f t="shared" ref="AY98:AY129" si="27">SUMIF(stats_jmena,AV98,stats_w)</f>
        <v>0</v>
      </c>
      <c r="AZ98">
        <f t="shared" ref="AZ98:AZ129" si="28">SUMIF(stats_jmena,AV98,stats_d)</f>
        <v>0</v>
      </c>
      <c r="BA98">
        <f t="shared" ref="BA98:BA129" si="29">SUMIF(stats_jmena,AV98,stats_l)</f>
        <v>0</v>
      </c>
      <c r="BB98">
        <f t="shared" ref="BB98:BB129" si="30">SUMIF(stats_jmena,AV98,stats_gf)</f>
        <v>0</v>
      </c>
      <c r="BC98">
        <f t="shared" ref="BC98:BC129" si="31">SUMIF(stats_jmena,AV98,stats_ga)</f>
        <v>0</v>
      </c>
      <c r="BD98">
        <f t="shared" ref="BD98:BD129" si="32">SUMIF(stats_jmena,AV98,stats_gd)</f>
        <v>0</v>
      </c>
      <c r="BE98">
        <f t="shared" ref="BE98:BE129" si="33">SUMIF(stats_jmena,AV98,stats_pts)</f>
        <v>0</v>
      </c>
    </row>
    <row r="99" spans="50:57" x14ac:dyDescent="0.35">
      <c r="AX99">
        <f t="shared" si="26"/>
        <v>0</v>
      </c>
      <c r="AY99">
        <f t="shared" si="27"/>
        <v>0</v>
      </c>
      <c r="AZ99">
        <f t="shared" si="28"/>
        <v>0</v>
      </c>
      <c r="BA99">
        <f t="shared" si="29"/>
        <v>0</v>
      </c>
      <c r="BB99">
        <f t="shared" si="30"/>
        <v>0</v>
      </c>
      <c r="BC99">
        <f t="shared" si="31"/>
        <v>0</v>
      </c>
      <c r="BD99">
        <f t="shared" si="32"/>
        <v>0</v>
      </c>
      <c r="BE99">
        <f t="shared" si="33"/>
        <v>0</v>
      </c>
    </row>
    <row r="100" spans="50:57" x14ac:dyDescent="0.35">
      <c r="AX100">
        <f t="shared" si="26"/>
        <v>0</v>
      </c>
      <c r="AY100">
        <f t="shared" si="27"/>
        <v>0</v>
      </c>
      <c r="AZ100">
        <f t="shared" si="28"/>
        <v>0</v>
      </c>
      <c r="BA100">
        <f t="shared" si="29"/>
        <v>0</v>
      </c>
      <c r="BB100">
        <f t="shared" si="30"/>
        <v>0</v>
      </c>
      <c r="BC100">
        <f t="shared" si="31"/>
        <v>0</v>
      </c>
      <c r="BD100">
        <f t="shared" si="32"/>
        <v>0</v>
      </c>
      <c r="BE100">
        <f t="shared" si="33"/>
        <v>0</v>
      </c>
    </row>
    <row r="101" spans="50:57" x14ac:dyDescent="0.35">
      <c r="AX101">
        <f t="shared" si="26"/>
        <v>0</v>
      </c>
      <c r="AY101">
        <f t="shared" si="27"/>
        <v>0</v>
      </c>
      <c r="AZ101">
        <f t="shared" si="28"/>
        <v>0</v>
      </c>
      <c r="BA101">
        <f t="shared" si="29"/>
        <v>0</v>
      </c>
      <c r="BB101">
        <f t="shared" si="30"/>
        <v>0</v>
      </c>
      <c r="BC101">
        <f t="shared" si="31"/>
        <v>0</v>
      </c>
      <c r="BD101">
        <f t="shared" si="32"/>
        <v>0</v>
      </c>
      <c r="BE101">
        <f t="shared" si="33"/>
        <v>0</v>
      </c>
    </row>
    <row r="102" spans="50:57" x14ac:dyDescent="0.35">
      <c r="AX102">
        <f t="shared" si="26"/>
        <v>0</v>
      </c>
      <c r="AY102">
        <f t="shared" si="27"/>
        <v>0</v>
      </c>
      <c r="AZ102">
        <f t="shared" si="28"/>
        <v>0</v>
      </c>
      <c r="BA102">
        <f t="shared" si="29"/>
        <v>0</v>
      </c>
      <c r="BB102">
        <f t="shared" si="30"/>
        <v>0</v>
      </c>
      <c r="BC102">
        <f t="shared" si="31"/>
        <v>0</v>
      </c>
      <c r="BD102">
        <f t="shared" si="32"/>
        <v>0</v>
      </c>
      <c r="BE102">
        <f t="shared" si="33"/>
        <v>0</v>
      </c>
    </row>
    <row r="103" spans="50:57" x14ac:dyDescent="0.35">
      <c r="AX103">
        <f t="shared" si="26"/>
        <v>0</v>
      </c>
      <c r="AY103">
        <f t="shared" si="27"/>
        <v>0</v>
      </c>
      <c r="AZ103">
        <f t="shared" si="28"/>
        <v>0</v>
      </c>
      <c r="BA103">
        <f t="shared" si="29"/>
        <v>0</v>
      </c>
      <c r="BB103">
        <f t="shared" si="30"/>
        <v>0</v>
      </c>
      <c r="BC103">
        <f t="shared" si="31"/>
        <v>0</v>
      </c>
      <c r="BD103">
        <f t="shared" si="32"/>
        <v>0</v>
      </c>
      <c r="BE103">
        <f t="shared" si="33"/>
        <v>0</v>
      </c>
    </row>
    <row r="104" spans="50:57" x14ac:dyDescent="0.35">
      <c r="AX104">
        <f t="shared" si="26"/>
        <v>0</v>
      </c>
      <c r="AY104">
        <f t="shared" si="27"/>
        <v>0</v>
      </c>
      <c r="AZ104">
        <f t="shared" si="28"/>
        <v>0</v>
      </c>
      <c r="BA104">
        <f t="shared" si="29"/>
        <v>0</v>
      </c>
      <c r="BB104">
        <f t="shared" si="30"/>
        <v>0</v>
      </c>
      <c r="BC104">
        <f t="shared" si="31"/>
        <v>0</v>
      </c>
      <c r="BD104">
        <f t="shared" si="32"/>
        <v>0</v>
      </c>
      <c r="BE104">
        <f t="shared" si="33"/>
        <v>0</v>
      </c>
    </row>
    <row r="105" spans="50:57" x14ac:dyDescent="0.35">
      <c r="AX105">
        <f t="shared" si="26"/>
        <v>0</v>
      </c>
      <c r="AY105">
        <f t="shared" si="27"/>
        <v>0</v>
      </c>
      <c r="AZ105">
        <f t="shared" si="28"/>
        <v>0</v>
      </c>
      <c r="BA105">
        <f t="shared" si="29"/>
        <v>0</v>
      </c>
      <c r="BB105">
        <f t="shared" si="30"/>
        <v>0</v>
      </c>
      <c r="BC105">
        <f t="shared" si="31"/>
        <v>0</v>
      </c>
      <c r="BD105">
        <f t="shared" si="32"/>
        <v>0</v>
      </c>
      <c r="BE105">
        <f t="shared" si="33"/>
        <v>0</v>
      </c>
    </row>
    <row r="106" spans="50:57" x14ac:dyDescent="0.35">
      <c r="AX106">
        <f t="shared" si="26"/>
        <v>0</v>
      </c>
      <c r="AY106">
        <f t="shared" si="27"/>
        <v>0</v>
      </c>
      <c r="AZ106">
        <f t="shared" si="28"/>
        <v>0</v>
      </c>
      <c r="BA106">
        <f t="shared" si="29"/>
        <v>0</v>
      </c>
      <c r="BB106">
        <f t="shared" si="30"/>
        <v>0</v>
      </c>
      <c r="BC106">
        <f t="shared" si="31"/>
        <v>0</v>
      </c>
      <c r="BD106">
        <f t="shared" si="32"/>
        <v>0</v>
      </c>
      <c r="BE106">
        <f t="shared" si="33"/>
        <v>0</v>
      </c>
    </row>
    <row r="107" spans="50:57" x14ac:dyDescent="0.35">
      <c r="AX107">
        <f t="shared" si="26"/>
        <v>0</v>
      </c>
      <c r="AY107">
        <f t="shared" si="27"/>
        <v>0</v>
      </c>
      <c r="AZ107">
        <f t="shared" si="28"/>
        <v>0</v>
      </c>
      <c r="BA107">
        <f t="shared" si="29"/>
        <v>0</v>
      </c>
      <c r="BB107">
        <f t="shared" si="30"/>
        <v>0</v>
      </c>
      <c r="BC107">
        <f t="shared" si="31"/>
        <v>0</v>
      </c>
      <c r="BD107">
        <f t="shared" si="32"/>
        <v>0</v>
      </c>
      <c r="BE107">
        <f t="shared" si="33"/>
        <v>0</v>
      </c>
    </row>
    <row r="108" spans="50:57" x14ac:dyDescent="0.35">
      <c r="AX108">
        <f t="shared" si="26"/>
        <v>0</v>
      </c>
      <c r="AY108">
        <f t="shared" si="27"/>
        <v>0</v>
      </c>
      <c r="AZ108">
        <f t="shared" si="28"/>
        <v>0</v>
      </c>
      <c r="BA108">
        <f t="shared" si="29"/>
        <v>0</v>
      </c>
      <c r="BB108">
        <f t="shared" si="30"/>
        <v>0</v>
      </c>
      <c r="BC108">
        <f t="shared" si="31"/>
        <v>0</v>
      </c>
      <c r="BD108">
        <f t="shared" si="32"/>
        <v>0</v>
      </c>
      <c r="BE108">
        <f t="shared" si="33"/>
        <v>0</v>
      </c>
    </row>
    <row r="109" spans="50:57" x14ac:dyDescent="0.35">
      <c r="AX109">
        <f t="shared" si="26"/>
        <v>0</v>
      </c>
      <c r="AY109">
        <f t="shared" si="27"/>
        <v>0</v>
      </c>
      <c r="AZ109">
        <f t="shared" si="28"/>
        <v>0</v>
      </c>
      <c r="BA109">
        <f t="shared" si="29"/>
        <v>0</v>
      </c>
      <c r="BB109">
        <f t="shared" si="30"/>
        <v>0</v>
      </c>
      <c r="BC109">
        <f t="shared" si="31"/>
        <v>0</v>
      </c>
      <c r="BD109">
        <f t="shared" si="32"/>
        <v>0</v>
      </c>
      <c r="BE109">
        <f t="shared" si="33"/>
        <v>0</v>
      </c>
    </row>
    <row r="110" spans="50:57" x14ac:dyDescent="0.35">
      <c r="AX110">
        <f t="shared" si="26"/>
        <v>0</v>
      </c>
      <c r="AY110">
        <f t="shared" si="27"/>
        <v>0</v>
      </c>
      <c r="AZ110">
        <f t="shared" si="28"/>
        <v>0</v>
      </c>
      <c r="BA110">
        <f t="shared" si="29"/>
        <v>0</v>
      </c>
      <c r="BB110">
        <f t="shared" si="30"/>
        <v>0</v>
      </c>
      <c r="BC110">
        <f t="shared" si="31"/>
        <v>0</v>
      </c>
      <c r="BD110">
        <f t="shared" si="32"/>
        <v>0</v>
      </c>
      <c r="BE110">
        <f t="shared" si="33"/>
        <v>0</v>
      </c>
    </row>
    <row r="111" spans="50:57" x14ac:dyDescent="0.35">
      <c r="AX111">
        <f t="shared" si="26"/>
        <v>0</v>
      </c>
      <c r="AY111">
        <f t="shared" si="27"/>
        <v>0</v>
      </c>
      <c r="AZ111">
        <f t="shared" si="28"/>
        <v>0</v>
      </c>
      <c r="BA111">
        <f t="shared" si="29"/>
        <v>0</v>
      </c>
      <c r="BB111">
        <f t="shared" si="30"/>
        <v>0</v>
      </c>
      <c r="BC111">
        <f t="shared" si="31"/>
        <v>0</v>
      </c>
      <c r="BD111">
        <f t="shared" si="32"/>
        <v>0</v>
      </c>
      <c r="BE111">
        <f t="shared" si="33"/>
        <v>0</v>
      </c>
    </row>
    <row r="112" spans="50:57" x14ac:dyDescent="0.35">
      <c r="AX112">
        <f t="shared" si="26"/>
        <v>0</v>
      </c>
      <c r="AY112">
        <f t="shared" si="27"/>
        <v>0</v>
      </c>
      <c r="AZ112">
        <f t="shared" si="28"/>
        <v>0</v>
      </c>
      <c r="BA112">
        <f t="shared" si="29"/>
        <v>0</v>
      </c>
      <c r="BB112">
        <f t="shared" si="30"/>
        <v>0</v>
      </c>
      <c r="BC112">
        <f t="shared" si="31"/>
        <v>0</v>
      </c>
      <c r="BD112">
        <f t="shared" si="32"/>
        <v>0</v>
      </c>
      <c r="BE112">
        <f t="shared" si="33"/>
        <v>0</v>
      </c>
    </row>
    <row r="113" spans="50:57" x14ac:dyDescent="0.35">
      <c r="AX113">
        <f t="shared" si="26"/>
        <v>0</v>
      </c>
      <c r="AY113">
        <f t="shared" si="27"/>
        <v>0</v>
      </c>
      <c r="AZ113">
        <f t="shared" si="28"/>
        <v>0</v>
      </c>
      <c r="BA113">
        <f t="shared" si="29"/>
        <v>0</v>
      </c>
      <c r="BB113">
        <f t="shared" si="30"/>
        <v>0</v>
      </c>
      <c r="BC113">
        <f t="shared" si="31"/>
        <v>0</v>
      </c>
      <c r="BD113">
        <f t="shared" si="32"/>
        <v>0</v>
      </c>
      <c r="BE113">
        <f t="shared" si="33"/>
        <v>0</v>
      </c>
    </row>
    <row r="114" spans="50:57" x14ac:dyDescent="0.35">
      <c r="AX114">
        <f t="shared" si="26"/>
        <v>0</v>
      </c>
      <c r="AY114">
        <f t="shared" si="27"/>
        <v>0</v>
      </c>
      <c r="AZ114">
        <f t="shared" si="28"/>
        <v>0</v>
      </c>
      <c r="BA114">
        <f t="shared" si="29"/>
        <v>0</v>
      </c>
      <c r="BB114">
        <f t="shared" si="30"/>
        <v>0</v>
      </c>
      <c r="BC114">
        <f t="shared" si="31"/>
        <v>0</v>
      </c>
      <c r="BD114">
        <f t="shared" si="32"/>
        <v>0</v>
      </c>
      <c r="BE114">
        <f t="shared" si="33"/>
        <v>0</v>
      </c>
    </row>
    <row r="115" spans="50:57" x14ac:dyDescent="0.35">
      <c r="AX115">
        <f t="shared" si="26"/>
        <v>0</v>
      </c>
      <c r="AY115">
        <f t="shared" si="27"/>
        <v>0</v>
      </c>
      <c r="AZ115">
        <f t="shared" si="28"/>
        <v>0</v>
      </c>
      <c r="BA115">
        <f t="shared" si="29"/>
        <v>0</v>
      </c>
      <c r="BB115">
        <f t="shared" si="30"/>
        <v>0</v>
      </c>
      <c r="BC115">
        <f t="shared" si="31"/>
        <v>0</v>
      </c>
      <c r="BD115">
        <f t="shared" si="32"/>
        <v>0</v>
      </c>
      <c r="BE115">
        <f t="shared" si="33"/>
        <v>0</v>
      </c>
    </row>
    <row r="116" spans="50:57" x14ac:dyDescent="0.35">
      <c r="AX116">
        <f t="shared" si="26"/>
        <v>0</v>
      </c>
      <c r="AY116">
        <f t="shared" si="27"/>
        <v>0</v>
      </c>
      <c r="AZ116">
        <f t="shared" si="28"/>
        <v>0</v>
      </c>
      <c r="BA116">
        <f t="shared" si="29"/>
        <v>0</v>
      </c>
      <c r="BB116">
        <f t="shared" si="30"/>
        <v>0</v>
      </c>
      <c r="BC116">
        <f t="shared" si="31"/>
        <v>0</v>
      </c>
      <c r="BD116">
        <f t="shared" si="32"/>
        <v>0</v>
      </c>
      <c r="BE116">
        <f t="shared" si="33"/>
        <v>0</v>
      </c>
    </row>
    <row r="117" spans="50:57" x14ac:dyDescent="0.35">
      <c r="AX117">
        <f t="shared" si="26"/>
        <v>0</v>
      </c>
      <c r="AY117">
        <f t="shared" si="27"/>
        <v>0</v>
      </c>
      <c r="AZ117">
        <f t="shared" si="28"/>
        <v>0</v>
      </c>
      <c r="BA117">
        <f t="shared" si="29"/>
        <v>0</v>
      </c>
      <c r="BB117">
        <f t="shared" si="30"/>
        <v>0</v>
      </c>
      <c r="BC117">
        <f t="shared" si="31"/>
        <v>0</v>
      </c>
      <c r="BD117">
        <f t="shared" si="32"/>
        <v>0</v>
      </c>
      <c r="BE117">
        <f t="shared" si="33"/>
        <v>0</v>
      </c>
    </row>
    <row r="118" spans="50:57" x14ac:dyDescent="0.35">
      <c r="AX118">
        <f t="shared" si="26"/>
        <v>0</v>
      </c>
      <c r="AY118">
        <f t="shared" si="27"/>
        <v>0</v>
      </c>
      <c r="AZ118">
        <f t="shared" si="28"/>
        <v>0</v>
      </c>
      <c r="BA118">
        <f t="shared" si="29"/>
        <v>0</v>
      </c>
      <c r="BB118">
        <f t="shared" si="30"/>
        <v>0</v>
      </c>
      <c r="BC118">
        <f t="shared" si="31"/>
        <v>0</v>
      </c>
      <c r="BD118">
        <f t="shared" si="32"/>
        <v>0</v>
      </c>
      <c r="BE118">
        <f t="shared" si="33"/>
        <v>0</v>
      </c>
    </row>
    <row r="119" spans="50:57" x14ac:dyDescent="0.35">
      <c r="AX119">
        <f t="shared" si="26"/>
        <v>0</v>
      </c>
      <c r="AY119">
        <f t="shared" si="27"/>
        <v>0</v>
      </c>
      <c r="AZ119">
        <f t="shared" si="28"/>
        <v>0</v>
      </c>
      <c r="BA119">
        <f t="shared" si="29"/>
        <v>0</v>
      </c>
      <c r="BB119">
        <f t="shared" si="30"/>
        <v>0</v>
      </c>
      <c r="BC119">
        <f t="shared" si="31"/>
        <v>0</v>
      </c>
      <c r="BD119">
        <f t="shared" si="32"/>
        <v>0</v>
      </c>
      <c r="BE119">
        <f t="shared" si="33"/>
        <v>0</v>
      </c>
    </row>
    <row r="120" spans="50:57" x14ac:dyDescent="0.35">
      <c r="AX120">
        <f t="shared" si="26"/>
        <v>0</v>
      </c>
      <c r="AY120">
        <f t="shared" si="27"/>
        <v>0</v>
      </c>
      <c r="AZ120">
        <f t="shared" si="28"/>
        <v>0</v>
      </c>
      <c r="BA120">
        <f t="shared" si="29"/>
        <v>0</v>
      </c>
      <c r="BB120">
        <f t="shared" si="30"/>
        <v>0</v>
      </c>
      <c r="BC120">
        <f t="shared" si="31"/>
        <v>0</v>
      </c>
      <c r="BD120">
        <f t="shared" si="32"/>
        <v>0</v>
      </c>
      <c r="BE120">
        <f t="shared" si="33"/>
        <v>0</v>
      </c>
    </row>
    <row r="121" spans="50:57" x14ac:dyDescent="0.35">
      <c r="AX121">
        <f t="shared" si="26"/>
        <v>0</v>
      </c>
      <c r="AY121">
        <f t="shared" si="27"/>
        <v>0</v>
      </c>
      <c r="AZ121">
        <f t="shared" si="28"/>
        <v>0</v>
      </c>
      <c r="BA121">
        <f t="shared" si="29"/>
        <v>0</v>
      </c>
      <c r="BB121">
        <f t="shared" si="30"/>
        <v>0</v>
      </c>
      <c r="BC121">
        <f t="shared" si="31"/>
        <v>0</v>
      </c>
      <c r="BD121">
        <f t="shared" si="32"/>
        <v>0</v>
      </c>
      <c r="BE121">
        <f t="shared" si="33"/>
        <v>0</v>
      </c>
    </row>
    <row r="122" spans="50:57" x14ac:dyDescent="0.35">
      <c r="AX122">
        <f t="shared" si="26"/>
        <v>0</v>
      </c>
      <c r="AY122">
        <f t="shared" si="27"/>
        <v>0</v>
      </c>
      <c r="AZ122">
        <f t="shared" si="28"/>
        <v>0</v>
      </c>
      <c r="BA122">
        <f t="shared" si="29"/>
        <v>0</v>
      </c>
      <c r="BB122">
        <f t="shared" si="30"/>
        <v>0</v>
      </c>
      <c r="BC122">
        <f t="shared" si="31"/>
        <v>0</v>
      </c>
      <c r="BD122">
        <f t="shared" si="32"/>
        <v>0</v>
      </c>
      <c r="BE122">
        <f t="shared" si="33"/>
        <v>0</v>
      </c>
    </row>
    <row r="123" spans="50:57" x14ac:dyDescent="0.35">
      <c r="AX123">
        <f t="shared" si="26"/>
        <v>0</v>
      </c>
      <c r="AY123">
        <f t="shared" si="27"/>
        <v>0</v>
      </c>
      <c r="AZ123">
        <f t="shared" si="28"/>
        <v>0</v>
      </c>
      <c r="BA123">
        <f t="shared" si="29"/>
        <v>0</v>
      </c>
      <c r="BB123">
        <f t="shared" si="30"/>
        <v>0</v>
      </c>
      <c r="BC123">
        <f t="shared" si="31"/>
        <v>0</v>
      </c>
      <c r="BD123">
        <f t="shared" si="32"/>
        <v>0</v>
      </c>
      <c r="BE123">
        <f t="shared" si="33"/>
        <v>0</v>
      </c>
    </row>
    <row r="124" spans="50:57" x14ac:dyDescent="0.35">
      <c r="AX124">
        <f t="shared" si="26"/>
        <v>0</v>
      </c>
      <c r="AY124">
        <f t="shared" si="27"/>
        <v>0</v>
      </c>
      <c r="AZ124">
        <f t="shared" si="28"/>
        <v>0</v>
      </c>
      <c r="BA124">
        <f t="shared" si="29"/>
        <v>0</v>
      </c>
      <c r="BB124">
        <f t="shared" si="30"/>
        <v>0</v>
      </c>
      <c r="BC124">
        <f t="shared" si="31"/>
        <v>0</v>
      </c>
      <c r="BD124">
        <f t="shared" si="32"/>
        <v>0</v>
      </c>
      <c r="BE124">
        <f t="shared" si="33"/>
        <v>0</v>
      </c>
    </row>
    <row r="125" spans="50:57" x14ac:dyDescent="0.35">
      <c r="AX125">
        <f t="shared" si="26"/>
        <v>0</v>
      </c>
      <c r="AY125">
        <f t="shared" si="27"/>
        <v>0</v>
      </c>
      <c r="AZ125">
        <f t="shared" si="28"/>
        <v>0</v>
      </c>
      <c r="BA125">
        <f t="shared" si="29"/>
        <v>0</v>
      </c>
      <c r="BB125">
        <f t="shared" si="30"/>
        <v>0</v>
      </c>
      <c r="BC125">
        <f t="shared" si="31"/>
        <v>0</v>
      </c>
      <c r="BD125">
        <f t="shared" si="32"/>
        <v>0</v>
      </c>
      <c r="BE125">
        <f t="shared" si="33"/>
        <v>0</v>
      </c>
    </row>
    <row r="126" spans="50:57" x14ac:dyDescent="0.35">
      <c r="AX126">
        <f t="shared" si="26"/>
        <v>0</v>
      </c>
      <c r="AY126">
        <f t="shared" si="27"/>
        <v>0</v>
      </c>
      <c r="AZ126">
        <f t="shared" si="28"/>
        <v>0</v>
      </c>
      <c r="BA126">
        <f t="shared" si="29"/>
        <v>0</v>
      </c>
      <c r="BB126">
        <f t="shared" si="30"/>
        <v>0</v>
      </c>
      <c r="BC126">
        <f t="shared" si="31"/>
        <v>0</v>
      </c>
      <c r="BD126">
        <f t="shared" si="32"/>
        <v>0</v>
      </c>
      <c r="BE126">
        <f t="shared" si="33"/>
        <v>0</v>
      </c>
    </row>
    <row r="127" spans="50:57" x14ac:dyDescent="0.35">
      <c r="AX127">
        <f t="shared" si="26"/>
        <v>0</v>
      </c>
      <c r="AY127">
        <f t="shared" si="27"/>
        <v>0</v>
      </c>
      <c r="AZ127">
        <f t="shared" si="28"/>
        <v>0</v>
      </c>
      <c r="BA127">
        <f t="shared" si="29"/>
        <v>0</v>
      </c>
      <c r="BB127">
        <f t="shared" si="30"/>
        <v>0</v>
      </c>
      <c r="BC127">
        <f t="shared" si="31"/>
        <v>0</v>
      </c>
      <c r="BD127">
        <f t="shared" si="32"/>
        <v>0</v>
      </c>
      <c r="BE127">
        <f t="shared" si="33"/>
        <v>0</v>
      </c>
    </row>
    <row r="128" spans="50:57" x14ac:dyDescent="0.35">
      <c r="AX128">
        <f t="shared" si="26"/>
        <v>0</v>
      </c>
      <c r="AY128">
        <f t="shared" si="27"/>
        <v>0</v>
      </c>
      <c r="AZ128">
        <f t="shared" si="28"/>
        <v>0</v>
      </c>
      <c r="BA128">
        <f t="shared" si="29"/>
        <v>0</v>
      </c>
      <c r="BB128">
        <f t="shared" si="30"/>
        <v>0</v>
      </c>
      <c r="BC128">
        <f t="shared" si="31"/>
        <v>0</v>
      </c>
      <c r="BD128">
        <f t="shared" si="32"/>
        <v>0</v>
      </c>
      <c r="BE128">
        <f t="shared" si="33"/>
        <v>0</v>
      </c>
    </row>
    <row r="129" spans="50:57" x14ac:dyDescent="0.35">
      <c r="AX129">
        <f t="shared" si="26"/>
        <v>0</v>
      </c>
      <c r="AY129">
        <f t="shared" si="27"/>
        <v>0</v>
      </c>
      <c r="AZ129">
        <f t="shared" si="28"/>
        <v>0</v>
      </c>
      <c r="BA129">
        <f t="shared" si="29"/>
        <v>0</v>
      </c>
      <c r="BB129">
        <f t="shared" si="30"/>
        <v>0</v>
      </c>
      <c r="BC129">
        <f t="shared" si="31"/>
        <v>0</v>
      </c>
      <c r="BD129">
        <f t="shared" si="32"/>
        <v>0</v>
      </c>
      <c r="BE129">
        <f t="shared" si="33"/>
        <v>0</v>
      </c>
    </row>
    <row r="130" spans="50:57" x14ac:dyDescent="0.35">
      <c r="AX130">
        <f t="shared" ref="AX130:AX152" si="34">SUMIF(stats_jmena,AV130,stats_gp)</f>
        <v>0</v>
      </c>
      <c r="AY130">
        <f t="shared" ref="AY130:AY152" si="35">SUMIF(stats_jmena,AV130,stats_w)</f>
        <v>0</v>
      </c>
      <c r="AZ130">
        <f t="shared" ref="AZ130:AZ152" si="36">SUMIF(stats_jmena,AV130,stats_d)</f>
        <v>0</v>
      </c>
      <c r="BA130">
        <f t="shared" ref="BA130:BA152" si="37">SUMIF(stats_jmena,AV130,stats_l)</f>
        <v>0</v>
      </c>
      <c r="BB130">
        <f t="shared" ref="BB130:BB152" si="38">SUMIF(stats_jmena,AV130,stats_gf)</f>
        <v>0</v>
      </c>
      <c r="BC130">
        <f t="shared" ref="BC130:BC152" si="39">SUMIF(stats_jmena,AV130,stats_ga)</f>
        <v>0</v>
      </c>
      <c r="BD130">
        <f t="shared" ref="BD130:BD152" si="40">SUMIF(stats_jmena,AV130,stats_gd)</f>
        <v>0</v>
      </c>
      <c r="BE130">
        <f t="shared" ref="BE130:BE152" si="41">SUMIF(stats_jmena,AV130,stats_pts)</f>
        <v>0</v>
      </c>
    </row>
    <row r="131" spans="50:57" x14ac:dyDescent="0.35">
      <c r="AX131">
        <f t="shared" si="34"/>
        <v>0</v>
      </c>
      <c r="AY131">
        <f t="shared" si="35"/>
        <v>0</v>
      </c>
      <c r="AZ131">
        <f t="shared" si="36"/>
        <v>0</v>
      </c>
      <c r="BA131">
        <f t="shared" si="37"/>
        <v>0</v>
      </c>
      <c r="BB131">
        <f t="shared" si="38"/>
        <v>0</v>
      </c>
      <c r="BC131">
        <f t="shared" si="39"/>
        <v>0</v>
      </c>
      <c r="BD131">
        <f t="shared" si="40"/>
        <v>0</v>
      </c>
      <c r="BE131">
        <f t="shared" si="41"/>
        <v>0</v>
      </c>
    </row>
    <row r="132" spans="50:57" x14ac:dyDescent="0.35">
      <c r="AX132">
        <f t="shared" si="34"/>
        <v>0</v>
      </c>
      <c r="AY132">
        <f t="shared" si="35"/>
        <v>0</v>
      </c>
      <c r="AZ132">
        <f t="shared" si="36"/>
        <v>0</v>
      </c>
      <c r="BA132">
        <f t="shared" si="37"/>
        <v>0</v>
      </c>
      <c r="BB132">
        <f t="shared" si="38"/>
        <v>0</v>
      </c>
      <c r="BC132">
        <f t="shared" si="39"/>
        <v>0</v>
      </c>
      <c r="BD132">
        <f t="shared" si="40"/>
        <v>0</v>
      </c>
      <c r="BE132">
        <f t="shared" si="41"/>
        <v>0</v>
      </c>
    </row>
    <row r="133" spans="50:57" x14ac:dyDescent="0.35">
      <c r="AX133">
        <f t="shared" si="34"/>
        <v>0</v>
      </c>
      <c r="AY133">
        <f t="shared" si="35"/>
        <v>0</v>
      </c>
      <c r="AZ133">
        <f t="shared" si="36"/>
        <v>0</v>
      </c>
      <c r="BA133">
        <f t="shared" si="37"/>
        <v>0</v>
      </c>
      <c r="BB133">
        <f t="shared" si="38"/>
        <v>0</v>
      </c>
      <c r="BC133">
        <f t="shared" si="39"/>
        <v>0</v>
      </c>
      <c r="BD133">
        <f t="shared" si="40"/>
        <v>0</v>
      </c>
      <c r="BE133">
        <f t="shared" si="41"/>
        <v>0</v>
      </c>
    </row>
    <row r="134" spans="50:57" x14ac:dyDescent="0.35">
      <c r="AX134">
        <f t="shared" si="34"/>
        <v>0</v>
      </c>
      <c r="AY134">
        <f t="shared" si="35"/>
        <v>0</v>
      </c>
      <c r="AZ134">
        <f t="shared" si="36"/>
        <v>0</v>
      </c>
      <c r="BA134">
        <f t="shared" si="37"/>
        <v>0</v>
      </c>
      <c r="BB134">
        <f t="shared" si="38"/>
        <v>0</v>
      </c>
      <c r="BC134">
        <f t="shared" si="39"/>
        <v>0</v>
      </c>
      <c r="BD134">
        <f t="shared" si="40"/>
        <v>0</v>
      </c>
      <c r="BE134">
        <f t="shared" si="41"/>
        <v>0</v>
      </c>
    </row>
    <row r="135" spans="50:57" x14ac:dyDescent="0.35">
      <c r="AX135">
        <f t="shared" si="34"/>
        <v>0</v>
      </c>
      <c r="AY135">
        <f t="shared" si="35"/>
        <v>0</v>
      </c>
      <c r="AZ135">
        <f t="shared" si="36"/>
        <v>0</v>
      </c>
      <c r="BA135">
        <f t="shared" si="37"/>
        <v>0</v>
      </c>
      <c r="BB135">
        <f t="shared" si="38"/>
        <v>0</v>
      </c>
      <c r="BC135">
        <f t="shared" si="39"/>
        <v>0</v>
      </c>
      <c r="BD135">
        <f t="shared" si="40"/>
        <v>0</v>
      </c>
      <c r="BE135">
        <f t="shared" si="41"/>
        <v>0</v>
      </c>
    </row>
    <row r="136" spans="50:57" x14ac:dyDescent="0.35">
      <c r="AX136">
        <f t="shared" si="34"/>
        <v>0</v>
      </c>
      <c r="AY136">
        <f t="shared" si="35"/>
        <v>0</v>
      </c>
      <c r="AZ136">
        <f t="shared" si="36"/>
        <v>0</v>
      </c>
      <c r="BA136">
        <f t="shared" si="37"/>
        <v>0</v>
      </c>
      <c r="BB136">
        <f t="shared" si="38"/>
        <v>0</v>
      </c>
      <c r="BC136">
        <f t="shared" si="39"/>
        <v>0</v>
      </c>
      <c r="BD136">
        <f t="shared" si="40"/>
        <v>0</v>
      </c>
      <c r="BE136">
        <f t="shared" si="41"/>
        <v>0</v>
      </c>
    </row>
    <row r="137" spans="50:57" x14ac:dyDescent="0.35">
      <c r="AX137">
        <f t="shared" si="34"/>
        <v>0</v>
      </c>
      <c r="AY137">
        <f t="shared" si="35"/>
        <v>0</v>
      </c>
      <c r="AZ137">
        <f t="shared" si="36"/>
        <v>0</v>
      </c>
      <c r="BA137">
        <f t="shared" si="37"/>
        <v>0</v>
      </c>
      <c r="BB137">
        <f t="shared" si="38"/>
        <v>0</v>
      </c>
      <c r="BC137">
        <f t="shared" si="39"/>
        <v>0</v>
      </c>
      <c r="BD137">
        <f t="shared" si="40"/>
        <v>0</v>
      </c>
      <c r="BE137">
        <f t="shared" si="41"/>
        <v>0</v>
      </c>
    </row>
    <row r="138" spans="50:57" x14ac:dyDescent="0.35">
      <c r="AX138">
        <f t="shared" si="34"/>
        <v>0</v>
      </c>
      <c r="AY138">
        <f t="shared" si="35"/>
        <v>0</v>
      </c>
      <c r="AZ138">
        <f t="shared" si="36"/>
        <v>0</v>
      </c>
      <c r="BA138">
        <f t="shared" si="37"/>
        <v>0</v>
      </c>
      <c r="BB138">
        <f t="shared" si="38"/>
        <v>0</v>
      </c>
      <c r="BC138">
        <f t="shared" si="39"/>
        <v>0</v>
      </c>
      <c r="BD138">
        <f t="shared" si="40"/>
        <v>0</v>
      </c>
      <c r="BE138">
        <f t="shared" si="41"/>
        <v>0</v>
      </c>
    </row>
    <row r="139" spans="50:57" x14ac:dyDescent="0.35">
      <c r="AX139">
        <f t="shared" si="34"/>
        <v>0</v>
      </c>
      <c r="AY139">
        <f t="shared" si="35"/>
        <v>0</v>
      </c>
      <c r="AZ139">
        <f t="shared" si="36"/>
        <v>0</v>
      </c>
      <c r="BA139">
        <f t="shared" si="37"/>
        <v>0</v>
      </c>
      <c r="BB139">
        <f t="shared" si="38"/>
        <v>0</v>
      </c>
      <c r="BC139">
        <f t="shared" si="39"/>
        <v>0</v>
      </c>
      <c r="BD139">
        <f t="shared" si="40"/>
        <v>0</v>
      </c>
      <c r="BE139">
        <f t="shared" si="41"/>
        <v>0</v>
      </c>
    </row>
    <row r="140" spans="50:57" x14ac:dyDescent="0.35">
      <c r="AX140">
        <f t="shared" si="34"/>
        <v>0</v>
      </c>
      <c r="AY140">
        <f t="shared" si="35"/>
        <v>0</v>
      </c>
      <c r="AZ140">
        <f t="shared" si="36"/>
        <v>0</v>
      </c>
      <c r="BA140">
        <f t="shared" si="37"/>
        <v>0</v>
      </c>
      <c r="BB140">
        <f t="shared" si="38"/>
        <v>0</v>
      </c>
      <c r="BC140">
        <f t="shared" si="39"/>
        <v>0</v>
      </c>
      <c r="BD140">
        <f t="shared" si="40"/>
        <v>0</v>
      </c>
      <c r="BE140">
        <f t="shared" si="41"/>
        <v>0</v>
      </c>
    </row>
    <row r="141" spans="50:57" x14ac:dyDescent="0.35">
      <c r="AX141">
        <f t="shared" si="34"/>
        <v>0</v>
      </c>
      <c r="AY141">
        <f t="shared" si="35"/>
        <v>0</v>
      </c>
      <c r="AZ141">
        <f t="shared" si="36"/>
        <v>0</v>
      </c>
      <c r="BA141">
        <f t="shared" si="37"/>
        <v>0</v>
      </c>
      <c r="BB141">
        <f t="shared" si="38"/>
        <v>0</v>
      </c>
      <c r="BC141">
        <f t="shared" si="39"/>
        <v>0</v>
      </c>
      <c r="BD141">
        <f t="shared" si="40"/>
        <v>0</v>
      </c>
      <c r="BE141">
        <f t="shared" si="41"/>
        <v>0</v>
      </c>
    </row>
    <row r="142" spans="50:57" x14ac:dyDescent="0.35">
      <c r="AX142">
        <f t="shared" si="34"/>
        <v>0</v>
      </c>
      <c r="AY142">
        <f t="shared" si="35"/>
        <v>0</v>
      </c>
      <c r="AZ142">
        <f t="shared" si="36"/>
        <v>0</v>
      </c>
      <c r="BA142">
        <f t="shared" si="37"/>
        <v>0</v>
      </c>
      <c r="BB142">
        <f t="shared" si="38"/>
        <v>0</v>
      </c>
      <c r="BC142">
        <f t="shared" si="39"/>
        <v>0</v>
      </c>
      <c r="BD142">
        <f t="shared" si="40"/>
        <v>0</v>
      </c>
      <c r="BE142">
        <f t="shared" si="41"/>
        <v>0</v>
      </c>
    </row>
    <row r="143" spans="50:57" x14ac:dyDescent="0.35">
      <c r="AX143">
        <f t="shared" si="34"/>
        <v>0</v>
      </c>
      <c r="AY143">
        <f t="shared" si="35"/>
        <v>0</v>
      </c>
      <c r="AZ143">
        <f t="shared" si="36"/>
        <v>0</v>
      </c>
      <c r="BA143">
        <f t="shared" si="37"/>
        <v>0</v>
      </c>
      <c r="BB143">
        <f t="shared" si="38"/>
        <v>0</v>
      </c>
      <c r="BC143">
        <f t="shared" si="39"/>
        <v>0</v>
      </c>
      <c r="BD143">
        <f t="shared" si="40"/>
        <v>0</v>
      </c>
      <c r="BE143">
        <f t="shared" si="41"/>
        <v>0</v>
      </c>
    </row>
    <row r="144" spans="50:57" x14ac:dyDescent="0.35">
      <c r="AX144">
        <f t="shared" si="34"/>
        <v>0</v>
      </c>
      <c r="AY144">
        <f t="shared" si="35"/>
        <v>0</v>
      </c>
      <c r="AZ144">
        <f t="shared" si="36"/>
        <v>0</v>
      </c>
      <c r="BA144">
        <f t="shared" si="37"/>
        <v>0</v>
      </c>
      <c r="BB144">
        <f t="shared" si="38"/>
        <v>0</v>
      </c>
      <c r="BC144">
        <f t="shared" si="39"/>
        <v>0</v>
      </c>
      <c r="BD144">
        <f t="shared" si="40"/>
        <v>0</v>
      </c>
      <c r="BE144">
        <f t="shared" si="41"/>
        <v>0</v>
      </c>
    </row>
    <row r="145" spans="50:57" x14ac:dyDescent="0.35">
      <c r="AX145">
        <f t="shared" si="34"/>
        <v>0</v>
      </c>
      <c r="AY145">
        <f t="shared" si="35"/>
        <v>0</v>
      </c>
      <c r="AZ145">
        <f t="shared" si="36"/>
        <v>0</v>
      </c>
      <c r="BA145">
        <f t="shared" si="37"/>
        <v>0</v>
      </c>
      <c r="BB145">
        <f t="shared" si="38"/>
        <v>0</v>
      </c>
      <c r="BC145">
        <f t="shared" si="39"/>
        <v>0</v>
      </c>
      <c r="BD145">
        <f t="shared" si="40"/>
        <v>0</v>
      </c>
      <c r="BE145">
        <f t="shared" si="41"/>
        <v>0</v>
      </c>
    </row>
    <row r="146" spans="50:57" x14ac:dyDescent="0.35">
      <c r="AX146">
        <f t="shared" si="34"/>
        <v>0</v>
      </c>
      <c r="AY146">
        <f t="shared" si="35"/>
        <v>0</v>
      </c>
      <c r="AZ146">
        <f t="shared" si="36"/>
        <v>0</v>
      </c>
      <c r="BA146">
        <f t="shared" si="37"/>
        <v>0</v>
      </c>
      <c r="BB146">
        <f t="shared" si="38"/>
        <v>0</v>
      </c>
      <c r="BC146">
        <f t="shared" si="39"/>
        <v>0</v>
      </c>
      <c r="BD146">
        <f t="shared" si="40"/>
        <v>0</v>
      </c>
      <c r="BE146">
        <f t="shared" si="41"/>
        <v>0</v>
      </c>
    </row>
    <row r="147" spans="50:57" x14ac:dyDescent="0.35">
      <c r="AX147">
        <f t="shared" si="34"/>
        <v>0</v>
      </c>
      <c r="AY147">
        <f t="shared" si="35"/>
        <v>0</v>
      </c>
      <c r="AZ147">
        <f t="shared" si="36"/>
        <v>0</v>
      </c>
      <c r="BA147">
        <f t="shared" si="37"/>
        <v>0</v>
      </c>
      <c r="BB147">
        <f t="shared" si="38"/>
        <v>0</v>
      </c>
      <c r="BC147">
        <f t="shared" si="39"/>
        <v>0</v>
      </c>
      <c r="BD147">
        <f t="shared" si="40"/>
        <v>0</v>
      </c>
      <c r="BE147">
        <f t="shared" si="41"/>
        <v>0</v>
      </c>
    </row>
    <row r="148" spans="50:57" x14ac:dyDescent="0.35">
      <c r="AX148">
        <f t="shared" si="34"/>
        <v>0</v>
      </c>
      <c r="AY148">
        <f t="shared" si="35"/>
        <v>0</v>
      </c>
      <c r="AZ148">
        <f t="shared" si="36"/>
        <v>0</v>
      </c>
      <c r="BA148">
        <f t="shared" si="37"/>
        <v>0</v>
      </c>
      <c r="BB148">
        <f t="shared" si="38"/>
        <v>0</v>
      </c>
      <c r="BC148">
        <f t="shared" si="39"/>
        <v>0</v>
      </c>
      <c r="BD148">
        <f t="shared" si="40"/>
        <v>0</v>
      </c>
      <c r="BE148">
        <f t="shared" si="41"/>
        <v>0</v>
      </c>
    </row>
    <row r="149" spans="50:57" x14ac:dyDescent="0.35">
      <c r="AX149">
        <f t="shared" si="34"/>
        <v>0</v>
      </c>
      <c r="AY149">
        <f t="shared" si="35"/>
        <v>0</v>
      </c>
      <c r="AZ149">
        <f t="shared" si="36"/>
        <v>0</v>
      </c>
      <c r="BA149">
        <f t="shared" si="37"/>
        <v>0</v>
      </c>
      <c r="BB149">
        <f t="shared" si="38"/>
        <v>0</v>
      </c>
      <c r="BC149">
        <f t="shared" si="39"/>
        <v>0</v>
      </c>
      <c r="BD149">
        <f t="shared" si="40"/>
        <v>0</v>
      </c>
      <c r="BE149">
        <f t="shared" si="41"/>
        <v>0</v>
      </c>
    </row>
    <row r="150" spans="50:57" x14ac:dyDescent="0.35">
      <c r="AX150">
        <f t="shared" si="34"/>
        <v>0</v>
      </c>
      <c r="AY150">
        <f t="shared" si="35"/>
        <v>0</v>
      </c>
      <c r="AZ150">
        <f t="shared" si="36"/>
        <v>0</v>
      </c>
      <c r="BA150">
        <f t="shared" si="37"/>
        <v>0</v>
      </c>
      <c r="BB150">
        <f t="shared" si="38"/>
        <v>0</v>
      </c>
      <c r="BC150">
        <f t="shared" si="39"/>
        <v>0</v>
      </c>
      <c r="BD150">
        <f t="shared" si="40"/>
        <v>0</v>
      </c>
      <c r="BE150">
        <f t="shared" si="41"/>
        <v>0</v>
      </c>
    </row>
    <row r="151" spans="50:57" x14ac:dyDescent="0.35">
      <c r="AX151">
        <f t="shared" si="34"/>
        <v>0</v>
      </c>
      <c r="AY151">
        <f t="shared" si="35"/>
        <v>0</v>
      </c>
      <c r="AZ151">
        <f t="shared" si="36"/>
        <v>0</v>
      </c>
      <c r="BA151">
        <f t="shared" si="37"/>
        <v>0</v>
      </c>
      <c r="BB151">
        <f t="shared" si="38"/>
        <v>0</v>
      </c>
      <c r="BC151">
        <f t="shared" si="39"/>
        <v>0</v>
      </c>
      <c r="BD151">
        <f t="shared" si="40"/>
        <v>0</v>
      </c>
      <c r="BE151">
        <f t="shared" si="41"/>
        <v>0</v>
      </c>
    </row>
    <row r="152" spans="50:57" x14ac:dyDescent="0.35">
      <c r="AX152">
        <f t="shared" si="34"/>
        <v>0</v>
      </c>
      <c r="AY152">
        <f t="shared" si="35"/>
        <v>0</v>
      </c>
      <c r="AZ152">
        <f t="shared" si="36"/>
        <v>0</v>
      </c>
      <c r="BA152">
        <f t="shared" si="37"/>
        <v>0</v>
      </c>
      <c r="BB152">
        <f t="shared" si="38"/>
        <v>0</v>
      </c>
      <c r="BC152">
        <f t="shared" si="39"/>
        <v>0</v>
      </c>
      <c r="BD152">
        <f t="shared" si="40"/>
        <v>0</v>
      </c>
      <c r="BE152">
        <f t="shared" si="41"/>
        <v>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8B47-BD68-49BA-BC0B-70C76DEBA902}">
  <dimension ref="B3:C28"/>
  <sheetViews>
    <sheetView topLeftCell="A12" workbookViewId="0">
      <selection activeCell="B23" sqref="B23:B28"/>
    </sheetView>
  </sheetViews>
  <sheetFormatPr defaultRowHeight="14.5" x14ac:dyDescent="0.35"/>
  <cols>
    <col min="2" max="2" width="26.6328125" customWidth="1"/>
    <col min="3" max="3" width="25.7265625" customWidth="1"/>
  </cols>
  <sheetData>
    <row r="3" spans="2:3" x14ac:dyDescent="0.35">
      <c r="B3" s="1" t="s">
        <v>12</v>
      </c>
      <c r="C3" t="s">
        <v>10</v>
      </c>
    </row>
    <row r="4" spans="2:3" x14ac:dyDescent="0.35">
      <c r="B4" s="1" t="s">
        <v>13</v>
      </c>
      <c r="C4" t="s">
        <v>10</v>
      </c>
    </row>
    <row r="5" spans="2:3" x14ac:dyDescent="0.35">
      <c r="B5" s="1" t="s">
        <v>14</v>
      </c>
      <c r="C5" t="s">
        <v>10</v>
      </c>
    </row>
    <row r="6" spans="2:3" x14ac:dyDescent="0.35">
      <c r="B6" s="1" t="s">
        <v>15</v>
      </c>
      <c r="C6" t="s">
        <v>10</v>
      </c>
    </row>
    <row r="7" spans="2:3" x14ac:dyDescent="0.35">
      <c r="B7" s="1" t="s">
        <v>16</v>
      </c>
      <c r="C7" t="s">
        <v>10</v>
      </c>
    </row>
    <row r="8" spans="2:3" x14ac:dyDescent="0.35">
      <c r="B8" s="1" t="s">
        <v>17</v>
      </c>
      <c r="C8" t="s">
        <v>10</v>
      </c>
    </row>
    <row r="9" spans="2:3" x14ac:dyDescent="0.35">
      <c r="B9" s="1" t="s">
        <v>22</v>
      </c>
      <c r="C9" t="s">
        <v>11</v>
      </c>
    </row>
    <row r="10" spans="2:3" x14ac:dyDescent="0.35">
      <c r="B10" s="1" t="s">
        <v>21</v>
      </c>
      <c r="C10" t="s">
        <v>11</v>
      </c>
    </row>
    <row r="11" spans="2:3" x14ac:dyDescent="0.35">
      <c r="B11" s="1" t="s">
        <v>20</v>
      </c>
      <c r="C11" t="s">
        <v>11</v>
      </c>
    </row>
    <row r="12" spans="2:3" x14ac:dyDescent="0.35">
      <c r="B12" s="1" t="s">
        <v>19</v>
      </c>
      <c r="C12" t="s">
        <v>11</v>
      </c>
    </row>
    <row r="13" spans="2:3" x14ac:dyDescent="0.35">
      <c r="B13" s="1" t="s">
        <v>18</v>
      </c>
      <c r="C13" t="s">
        <v>11</v>
      </c>
    </row>
    <row r="14" spans="2:3" x14ac:dyDescent="0.35">
      <c r="B14" s="1" t="s">
        <v>23</v>
      </c>
      <c r="C14" t="s">
        <v>11</v>
      </c>
    </row>
    <row r="15" spans="2:3" x14ac:dyDescent="0.35">
      <c r="B15" s="1" t="s">
        <v>24</v>
      </c>
      <c r="C15" t="s">
        <v>11</v>
      </c>
    </row>
    <row r="16" spans="2:3" x14ac:dyDescent="0.35">
      <c r="B16" s="1" t="s">
        <v>26</v>
      </c>
      <c r="C16" t="s">
        <v>25</v>
      </c>
    </row>
    <row r="17" spans="2:3" x14ac:dyDescent="0.35">
      <c r="B17" s="1" t="s">
        <v>36</v>
      </c>
      <c r="C17" t="s">
        <v>25</v>
      </c>
    </row>
    <row r="18" spans="2:3" x14ac:dyDescent="0.35">
      <c r="B18" s="1" t="s">
        <v>37</v>
      </c>
      <c r="C18" t="s">
        <v>25</v>
      </c>
    </row>
    <row r="19" spans="2:3" x14ac:dyDescent="0.35">
      <c r="B19" s="1" t="s">
        <v>27</v>
      </c>
      <c r="C19" t="s">
        <v>25</v>
      </c>
    </row>
    <row r="20" spans="2:3" x14ac:dyDescent="0.35">
      <c r="B20" s="1" t="s">
        <v>38</v>
      </c>
      <c r="C20" t="s">
        <v>25</v>
      </c>
    </row>
    <row r="21" spans="2:3" x14ac:dyDescent="0.35">
      <c r="B21" s="1" t="s">
        <v>39</v>
      </c>
      <c r="C21" t="s">
        <v>25</v>
      </c>
    </row>
    <row r="22" spans="2:3" x14ac:dyDescent="0.35">
      <c r="B22" s="1" t="s">
        <v>28</v>
      </c>
      <c r="C22" t="s">
        <v>25</v>
      </c>
    </row>
    <row r="23" spans="2:3" x14ac:dyDescent="0.35">
      <c r="B23" s="1" t="s">
        <v>30</v>
      </c>
      <c r="C23" t="s">
        <v>29</v>
      </c>
    </row>
    <row r="24" spans="2:3" x14ac:dyDescent="0.35">
      <c r="B24" s="1" t="s">
        <v>31</v>
      </c>
      <c r="C24" t="s">
        <v>29</v>
      </c>
    </row>
    <row r="25" spans="2:3" x14ac:dyDescent="0.35">
      <c r="B25" s="1" t="s">
        <v>32</v>
      </c>
      <c r="C25" t="s">
        <v>29</v>
      </c>
    </row>
    <row r="26" spans="2:3" x14ac:dyDescent="0.35">
      <c r="B26" s="1" t="s">
        <v>33</v>
      </c>
      <c r="C26" t="s">
        <v>29</v>
      </c>
    </row>
    <row r="27" spans="2:3" x14ac:dyDescent="0.35">
      <c r="B27" s="1" t="s">
        <v>34</v>
      </c>
      <c r="C27" t="s">
        <v>29</v>
      </c>
    </row>
    <row r="28" spans="2:3" x14ac:dyDescent="0.35">
      <c r="B28" s="1" t="s">
        <v>35</v>
      </c>
      <c r="C28" t="s">
        <v>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32</vt:i4>
      </vt:variant>
    </vt:vector>
  </HeadingPairs>
  <TitlesOfParts>
    <vt:vector size="40" baseType="lpstr">
      <vt:lpstr>Tabulka</vt:lpstr>
      <vt:lpstr>Statistiky</vt:lpstr>
      <vt:lpstr>01</vt:lpstr>
      <vt:lpstr>02</vt:lpstr>
      <vt:lpstr>03</vt:lpstr>
      <vt:lpstr>04</vt:lpstr>
      <vt:lpstr>Statistiky_vypocty</vt:lpstr>
      <vt:lpstr>Sestava</vt:lpstr>
      <vt:lpstr>'01'!home</vt:lpstr>
      <vt:lpstr>'02'!home</vt:lpstr>
      <vt:lpstr>'04'!home</vt:lpstr>
      <vt:lpstr>Tabulka!home</vt:lpstr>
      <vt:lpstr>home</vt:lpstr>
      <vt:lpstr>Tabulka!homegoal</vt:lpstr>
      <vt:lpstr>'01'!homescore</vt:lpstr>
      <vt:lpstr>'02'!homescore</vt:lpstr>
      <vt:lpstr>'04'!homescore</vt:lpstr>
      <vt:lpstr>Tabulka!homescore</vt:lpstr>
      <vt:lpstr>homescore</vt:lpstr>
      <vt:lpstr>Statistiky!jmeno</vt:lpstr>
      <vt:lpstr>Statistiky_vypocty!stats_d</vt:lpstr>
      <vt:lpstr>Statistiky_vypocty!stats_ga</vt:lpstr>
      <vt:lpstr>Statistiky_vypocty!stats_gd</vt:lpstr>
      <vt:lpstr>Statistiky_vypocty!stats_gf</vt:lpstr>
      <vt:lpstr>Statistiky_vypocty!stats_gp</vt:lpstr>
      <vt:lpstr>Statistiky_vypocty!stats_jmena</vt:lpstr>
      <vt:lpstr>Statistiky_vypocty!stats_l</vt:lpstr>
      <vt:lpstr>Statistiky_vypocty!stats_pts</vt:lpstr>
      <vt:lpstr>Statistiky_vypocty!stats_w</vt:lpstr>
      <vt:lpstr>'01'!visitor</vt:lpstr>
      <vt:lpstr>'02'!visitor</vt:lpstr>
      <vt:lpstr>'04'!visitor</vt:lpstr>
      <vt:lpstr>Tabulka!visitor</vt:lpstr>
      <vt:lpstr>visitor</vt:lpstr>
      <vt:lpstr>Tabulka!visitorgoal</vt:lpstr>
      <vt:lpstr>'01'!visitorscore</vt:lpstr>
      <vt:lpstr>'02'!visitorscore</vt:lpstr>
      <vt:lpstr>'04'!visitorscore</vt:lpstr>
      <vt:lpstr>Tabulka!visitorscore</vt:lpstr>
      <vt:lpstr>visitorscore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Jaromir Foltyn</cp:lastModifiedBy>
  <cp:lastPrinted>2019-02-20T08:08:47Z</cp:lastPrinted>
  <dcterms:created xsi:type="dcterms:W3CDTF">2013-06-13T09:53:07Z</dcterms:created>
  <dcterms:modified xsi:type="dcterms:W3CDTF">2019-02-20T08:09:16Z</dcterms:modified>
</cp:coreProperties>
</file>