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2.liga\"/>
    </mc:Choice>
  </mc:AlternateContent>
  <xr:revisionPtr revIDLastSave="0" documentId="13_ncr:1_{A51CD398-C752-4C22-95C8-6C0893FFF729}" xr6:coauthVersionLast="36" xr6:coauthVersionMax="36" xr10:uidLastSave="{00000000-0000-0000-0000-000000000000}"/>
  <bookViews>
    <workbookView xWindow="720" yWindow="620" windowWidth="19640" windowHeight="7430" firstSheet="1" activeTab="1" xr2:uid="{00000000-000D-0000-FFFF-FFFF00000000}"/>
  </bookViews>
  <sheets>
    <sheet name="Tabulka" sheetId="32" r:id="rId1"/>
    <sheet name="Statistiky" sheetId="30" r:id="rId2"/>
    <sheet name="01" sheetId="27" r:id="rId3"/>
    <sheet name="02" sheetId="28" r:id="rId4"/>
    <sheet name="03" sheetId="25" r:id="rId5"/>
    <sheet name="04" sheetId="33" r:id="rId6"/>
    <sheet name="05" sheetId="34" r:id="rId7"/>
    <sheet name="06" sheetId="35" r:id="rId8"/>
    <sheet name="07" sheetId="36" r:id="rId9"/>
    <sheet name="08" sheetId="37" r:id="rId10"/>
    <sheet name="09" sheetId="38" r:id="rId11"/>
    <sheet name="10" sheetId="45" r:id="rId12"/>
    <sheet name="11" sheetId="39" r:id="rId13"/>
    <sheet name="12" sheetId="40" r:id="rId14"/>
    <sheet name="13" sheetId="41" r:id="rId15"/>
    <sheet name="14" sheetId="42" r:id="rId16"/>
    <sheet name="15" sheetId="44" r:id="rId17"/>
    <sheet name="Statistiky_vypocty" sheetId="26" r:id="rId18"/>
    <sheet name="Sestava" sheetId="29" state="hidden" r:id="rId19"/>
  </sheets>
  <definedNames>
    <definedName name="home" localSheetId="2">'01'!$C$14:$C$24</definedName>
    <definedName name="home" localSheetId="3">'02'!$C$14:$C$24</definedName>
    <definedName name="home" localSheetId="4">'03'!$C$14:$C$24</definedName>
    <definedName name="home" localSheetId="5">'04'!$C$14:$C$24</definedName>
    <definedName name="home" localSheetId="6">'05'!$C$14:$C$24</definedName>
    <definedName name="home" localSheetId="7">'06'!$C$14:$C$24</definedName>
    <definedName name="home" localSheetId="8">'07'!$C$14:$C$24</definedName>
    <definedName name="home" localSheetId="9">'08'!$C$14:$C$24</definedName>
    <definedName name="home" localSheetId="10">'09'!$C$14:$C$24</definedName>
    <definedName name="home" localSheetId="11">'10'!$C$14:$C$24</definedName>
    <definedName name="home" localSheetId="12">'11'!$C$14:$C$24</definedName>
    <definedName name="home" localSheetId="13">'12'!$C$14:$C$24</definedName>
    <definedName name="home" localSheetId="14">'13'!$C$14:$C$24</definedName>
    <definedName name="home" localSheetId="15">'14'!$C$14:$C$24</definedName>
    <definedName name="home" localSheetId="16">'15'!$C$14:$C$24</definedName>
    <definedName name="home" localSheetId="0">Tabulka!$B$19:$B$37</definedName>
    <definedName name="homegoal" localSheetId="0">Tabulka!$M$19:$M$37</definedName>
    <definedName name="homescore" localSheetId="2">'01'!$E$14:$E$24</definedName>
    <definedName name="homescore" localSheetId="3">'02'!$E$14:$E$24</definedName>
    <definedName name="homescore" localSheetId="4">'03'!$E$14:$E$24</definedName>
    <definedName name="homescore" localSheetId="5">'04'!$E$14:$E$24</definedName>
    <definedName name="homescore" localSheetId="6">'05'!$E$14:$E$24</definedName>
    <definedName name="homescore" localSheetId="7">'06'!$E$14:$E$24</definedName>
    <definedName name="homescore" localSheetId="8">'07'!$E$14:$E$24</definedName>
    <definedName name="homescore" localSheetId="9">'08'!$E$14:$E$24</definedName>
    <definedName name="homescore" localSheetId="10">'09'!$E$14:$E$24</definedName>
    <definedName name="homescore" localSheetId="11">'10'!$E$14:$E$24</definedName>
    <definedName name="homescore" localSheetId="12">'11'!$E$14:$E$24</definedName>
    <definedName name="homescore" localSheetId="13">'12'!$E$14:$E$24</definedName>
    <definedName name="homescore" localSheetId="14">'13'!$E$14:$E$24</definedName>
    <definedName name="homescore" localSheetId="15">'14'!$E$14:$E$24</definedName>
    <definedName name="homescore" localSheetId="16">'15'!$E$14:$E$24</definedName>
    <definedName name="homescore" localSheetId="0">Tabulka!$C$19:$C$37</definedName>
    <definedName name="jmeno" localSheetId="1">Statistiky!$AD$8:$AD$76</definedName>
    <definedName name="stats_d" localSheetId="17">Statistiky_vypocty!$AP$3:$AP$900</definedName>
    <definedName name="stats_ga" localSheetId="17">Statistiky_vypocty!$AS$3:$AS$900</definedName>
    <definedName name="stats_gd" localSheetId="17">Statistiky_vypocty!$AT$3:$AT$900</definedName>
    <definedName name="stats_gf" localSheetId="17">Statistiky_vypocty!$AR$3:$AR$900</definedName>
    <definedName name="stats_gp" localSheetId="17">Statistiky_vypocty!$AN$3:$AN$900</definedName>
    <definedName name="stats_jmena" localSheetId="17">Statistiky_vypocty!$AL$3:$AL$900</definedName>
    <definedName name="stats_k" localSheetId="17">Statistiky_vypocty!$AM$3:$AM$900</definedName>
    <definedName name="stats_l" localSheetId="17">Statistiky_vypocty!$AQ$3:$AQ$900</definedName>
    <definedName name="stats_pts" localSheetId="17">Statistiky_vypocty!$AU$3:$AU$900</definedName>
    <definedName name="stats_w" localSheetId="17">Statistiky_vypocty!$AO$3:$AO$900</definedName>
    <definedName name="visitor" localSheetId="2">'01'!$J$14:$J$24</definedName>
    <definedName name="visitor" localSheetId="3">'02'!$J$14:$J$24</definedName>
    <definedName name="visitor" localSheetId="4">'03'!$J$14:$J$24</definedName>
    <definedName name="visitor" localSheetId="5">'04'!$J$14:$J$24</definedName>
    <definedName name="visitor" localSheetId="6">'05'!$J$14:$J$24</definedName>
    <definedName name="visitor" localSheetId="7">'06'!$J$14:$J$24</definedName>
    <definedName name="visitor" localSheetId="8">'07'!$J$14:$J$24</definedName>
    <definedName name="visitor" localSheetId="9">'08'!$J$14:$J$24</definedName>
    <definedName name="visitor" localSheetId="10">'09'!$J$14:$J$24</definedName>
    <definedName name="visitor" localSheetId="11">'10'!$J$14:$J$24</definedName>
    <definedName name="visitor" localSheetId="12">'11'!$J$14:$J$24</definedName>
    <definedName name="visitor" localSheetId="13">'12'!$J$14:$J$24</definedName>
    <definedName name="visitor" localSheetId="14">'13'!$J$14:$J$24</definedName>
    <definedName name="visitor" localSheetId="15">'14'!$J$14:$J$24</definedName>
    <definedName name="visitor" localSheetId="16">'15'!$J$14:$J$24</definedName>
    <definedName name="visitor" localSheetId="0">Tabulka!$F$19:$K$37</definedName>
    <definedName name="visitorgoal" localSheetId="0">Tabulka!$O$19:$O$37</definedName>
    <definedName name="visitorscore" localSheetId="2">'01'!$G$14:$G$24</definedName>
    <definedName name="visitorscore" localSheetId="3">'02'!$G$14:$G$24</definedName>
    <definedName name="visitorscore" localSheetId="4">'03'!$G$14:$G$24</definedName>
    <definedName name="visitorscore" localSheetId="5">'04'!$G$14:$G$24</definedName>
    <definedName name="visitorscore" localSheetId="6">'05'!$G$14:$G$24</definedName>
    <definedName name="visitorscore" localSheetId="7">'06'!$G$14:$G$24</definedName>
    <definedName name="visitorscore" localSheetId="8">'07'!$G$14:$G$24</definedName>
    <definedName name="visitorscore" localSheetId="9">'08'!$G$14:$G$24</definedName>
    <definedName name="visitorscore" localSheetId="10">'09'!$G$14:$G$24</definedName>
    <definedName name="visitorscore" localSheetId="11">'10'!$G$14:$G$24</definedName>
    <definedName name="visitorscore" localSheetId="12">'11'!$G$14:$G$24</definedName>
    <definedName name="visitorscore" localSheetId="13">'12'!$G$14:$G$24</definedName>
    <definedName name="visitorscore" localSheetId="14">'13'!$G$14:$G$24</definedName>
    <definedName name="visitorscore" localSheetId="15">'14'!$G$14:$G$24</definedName>
    <definedName name="visitorscore" localSheetId="16">'15'!$G$14:$G$24</definedName>
    <definedName name="visitorscore" localSheetId="0">Tabulka!$E$19:$E$37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49" i="30" l="1"/>
  <c r="Y50" i="30"/>
  <c r="Y51" i="30"/>
  <c r="Y52" i="30"/>
  <c r="Y53" i="30"/>
  <c r="Y54" i="30"/>
  <c r="Y55" i="30"/>
  <c r="Y56" i="30"/>
  <c r="Y57" i="30"/>
  <c r="Y58" i="30"/>
  <c r="Y59" i="30"/>
  <c r="Y60" i="30"/>
  <c r="Y61" i="30"/>
  <c r="Y62" i="30"/>
  <c r="Y63" i="30"/>
  <c r="Y64" i="30"/>
  <c r="Y65" i="30"/>
  <c r="Y66" i="30"/>
  <c r="Y67" i="30"/>
  <c r="Y68" i="30"/>
  <c r="Y69" i="30"/>
  <c r="Y70" i="30"/>
  <c r="Y71" i="30"/>
  <c r="Y72" i="30"/>
  <c r="Y73" i="30"/>
  <c r="Y74" i="30"/>
  <c r="Y75" i="30"/>
  <c r="Y76" i="30"/>
  <c r="Y77" i="30"/>
  <c r="Y78" i="30"/>
  <c r="Y79" i="30"/>
  <c r="Y80" i="30"/>
  <c r="Y81" i="30"/>
  <c r="Y82" i="30"/>
  <c r="Y83" i="30"/>
  <c r="Y84" i="30"/>
  <c r="Y85" i="30"/>
  <c r="Y86" i="30"/>
  <c r="Y87" i="30"/>
  <c r="Y88" i="30"/>
  <c r="Y89" i="30"/>
  <c r="Y90" i="30"/>
  <c r="Y91" i="30"/>
  <c r="Y92" i="30"/>
  <c r="Y93" i="30"/>
  <c r="Y94" i="30"/>
  <c r="Y95" i="30"/>
  <c r="Y96" i="30"/>
  <c r="Y97" i="30"/>
  <c r="Y98" i="30"/>
  <c r="Y99" i="30"/>
  <c r="Y100" i="30"/>
  <c r="Y101" i="30"/>
  <c r="Y102" i="30"/>
  <c r="Y103" i="30"/>
  <c r="Y104" i="30"/>
  <c r="Y105" i="30"/>
  <c r="Y106" i="30"/>
  <c r="Y107" i="30"/>
  <c r="Y108" i="30"/>
  <c r="Y109" i="30"/>
  <c r="Y110" i="30"/>
  <c r="Y111" i="30"/>
  <c r="Y112" i="30"/>
  <c r="Y113" i="30"/>
  <c r="Y114" i="30"/>
  <c r="Y115" i="30"/>
  <c r="Y116" i="30"/>
  <c r="Y117" i="30"/>
  <c r="Y118" i="30"/>
  <c r="Y119" i="30"/>
  <c r="Y120" i="30"/>
  <c r="Y121" i="30"/>
  <c r="Y122" i="30"/>
  <c r="Y123" i="30"/>
  <c r="Y124" i="30"/>
  <c r="Y125" i="30"/>
  <c r="Y126" i="30"/>
  <c r="Y127" i="30"/>
  <c r="Y128" i="30"/>
  <c r="Y129" i="30"/>
  <c r="Y130" i="30"/>
  <c r="Y131" i="30"/>
  <c r="Y132" i="30"/>
  <c r="Y133" i="30"/>
  <c r="Y134" i="30"/>
  <c r="Y135" i="30"/>
  <c r="Y136" i="30"/>
  <c r="Y137" i="30"/>
  <c r="Y138" i="30"/>
  <c r="Y139" i="30"/>
  <c r="Y140" i="30"/>
  <c r="Y141" i="30"/>
  <c r="Y142" i="30"/>
  <c r="Y143" i="30"/>
  <c r="Y144" i="30"/>
  <c r="Y145" i="30"/>
  <c r="Y146" i="30"/>
  <c r="Y147" i="30"/>
  <c r="Y148" i="30"/>
  <c r="Y149" i="30"/>
  <c r="Y150" i="30"/>
  <c r="Y151" i="30"/>
  <c r="Y152" i="30"/>
  <c r="Y153" i="30"/>
  <c r="Y154" i="30"/>
  <c r="Y155" i="30"/>
  <c r="Y156" i="30"/>
  <c r="Y157" i="30"/>
  <c r="Y158" i="30"/>
  <c r="Y159" i="30"/>
  <c r="Y160" i="30"/>
  <c r="Y161" i="30"/>
  <c r="Y162" i="30"/>
  <c r="Y163" i="30"/>
  <c r="Y164" i="30"/>
  <c r="Y165" i="30"/>
  <c r="Y166" i="30"/>
  <c r="Y167" i="30"/>
  <c r="Y168" i="30"/>
  <c r="Y169" i="30"/>
  <c r="Y170" i="30"/>
  <c r="Y171" i="30"/>
  <c r="Y172" i="30"/>
  <c r="Y173" i="30"/>
  <c r="Y174" i="30"/>
  <c r="Y175" i="30"/>
  <c r="Y176" i="30"/>
  <c r="Y177" i="30"/>
  <c r="Y178" i="30"/>
  <c r="Y179" i="30"/>
  <c r="Y180" i="30"/>
  <c r="Y181" i="30"/>
  <c r="Y182" i="30"/>
  <c r="Y183" i="30"/>
  <c r="Y184" i="30"/>
  <c r="Y185" i="30"/>
  <c r="Y186" i="30"/>
  <c r="Y187" i="30"/>
  <c r="Y188" i="30"/>
  <c r="Y189" i="30"/>
  <c r="Y190" i="30"/>
  <c r="Y191" i="30"/>
  <c r="Y192" i="30"/>
  <c r="Y193" i="30"/>
  <c r="Y194" i="30"/>
  <c r="Y195" i="30"/>
  <c r="Y196" i="30"/>
  <c r="Y197" i="30"/>
  <c r="Y198" i="30"/>
  <c r="Y199" i="30"/>
  <c r="Y200" i="30"/>
  <c r="W49" i="30"/>
  <c r="W50" i="30"/>
  <c r="W51" i="30"/>
  <c r="W52" i="30"/>
  <c r="W53" i="30"/>
  <c r="W54" i="30"/>
  <c r="W55" i="30"/>
  <c r="W56" i="30"/>
  <c r="W57" i="30"/>
  <c r="W58" i="30"/>
  <c r="W59" i="30"/>
  <c r="W60" i="30"/>
  <c r="W61" i="30"/>
  <c r="W62" i="30"/>
  <c r="W63" i="30"/>
  <c r="W64" i="30"/>
  <c r="W65" i="30"/>
  <c r="W66" i="30"/>
  <c r="W67" i="30"/>
  <c r="W68" i="30"/>
  <c r="W69" i="30"/>
  <c r="W70" i="30"/>
  <c r="W71" i="30"/>
  <c r="W72" i="30"/>
  <c r="W73" i="30"/>
  <c r="W74" i="30"/>
  <c r="W75" i="30"/>
  <c r="W76" i="30"/>
  <c r="W77" i="30"/>
  <c r="W78" i="30"/>
  <c r="W79" i="30"/>
  <c r="W80" i="30"/>
  <c r="W81" i="30"/>
  <c r="W82" i="30"/>
  <c r="W83" i="30"/>
  <c r="W84" i="30"/>
  <c r="W85" i="30"/>
  <c r="W86" i="30"/>
  <c r="W87" i="30"/>
  <c r="W88" i="30"/>
  <c r="W89" i="30"/>
  <c r="W90" i="30"/>
  <c r="W91" i="30"/>
  <c r="W92" i="30"/>
  <c r="W93" i="30"/>
  <c r="W94" i="30"/>
  <c r="W95" i="30"/>
  <c r="W96" i="30"/>
  <c r="W97" i="30"/>
  <c r="W98" i="30"/>
  <c r="W99" i="30"/>
  <c r="W100" i="30"/>
  <c r="W101" i="30"/>
  <c r="W102" i="30"/>
  <c r="W103" i="30"/>
  <c r="W104" i="30"/>
  <c r="W105" i="30"/>
  <c r="W106" i="30"/>
  <c r="W107" i="30"/>
  <c r="W108" i="30"/>
  <c r="W109" i="30"/>
  <c r="W110" i="30"/>
  <c r="W111" i="30"/>
  <c r="W112" i="30"/>
  <c r="W113" i="30"/>
  <c r="W114" i="30"/>
  <c r="W115" i="30"/>
  <c r="W116" i="30"/>
  <c r="W117" i="30"/>
  <c r="W118" i="30"/>
  <c r="W119" i="30"/>
  <c r="W120" i="30"/>
  <c r="W121" i="30"/>
  <c r="W122" i="30"/>
  <c r="W123" i="30"/>
  <c r="W124" i="30"/>
  <c r="W125" i="30"/>
  <c r="W126" i="30"/>
  <c r="W127" i="30"/>
  <c r="W128" i="30"/>
  <c r="W129" i="30"/>
  <c r="W130" i="30"/>
  <c r="W131" i="30"/>
  <c r="W132" i="30"/>
  <c r="W133" i="30"/>
  <c r="W134" i="30"/>
  <c r="W135" i="30"/>
  <c r="W136" i="30"/>
  <c r="W137" i="30"/>
  <c r="W138" i="30"/>
  <c r="W139" i="30"/>
  <c r="W140" i="30"/>
  <c r="W141" i="30"/>
  <c r="W142" i="30"/>
  <c r="W143" i="30"/>
  <c r="W144" i="30"/>
  <c r="W145" i="30"/>
  <c r="W146" i="30"/>
  <c r="W147" i="30"/>
  <c r="W148" i="30"/>
  <c r="W149" i="30"/>
  <c r="W150" i="30"/>
  <c r="W151" i="30"/>
  <c r="W152" i="30"/>
  <c r="W153" i="30"/>
  <c r="W154" i="30"/>
  <c r="W155" i="30"/>
  <c r="W156" i="30"/>
  <c r="W157" i="30"/>
  <c r="W158" i="30"/>
  <c r="W159" i="30"/>
  <c r="W160" i="30"/>
  <c r="W161" i="30"/>
  <c r="W162" i="30"/>
  <c r="W163" i="30"/>
  <c r="W164" i="30"/>
  <c r="W165" i="30"/>
  <c r="W166" i="30"/>
  <c r="W167" i="30"/>
  <c r="W168" i="30"/>
  <c r="W169" i="30"/>
  <c r="W170" i="30"/>
  <c r="W171" i="30"/>
  <c r="W172" i="30"/>
  <c r="W173" i="30"/>
  <c r="W174" i="30"/>
  <c r="W175" i="30"/>
  <c r="W176" i="30"/>
  <c r="W177" i="30"/>
  <c r="W178" i="30"/>
  <c r="W179" i="30"/>
  <c r="W180" i="30"/>
  <c r="W181" i="30"/>
  <c r="W182" i="30"/>
  <c r="W183" i="30"/>
  <c r="W184" i="30"/>
  <c r="W185" i="30"/>
  <c r="W186" i="30"/>
  <c r="W187" i="30"/>
  <c r="W188" i="30"/>
  <c r="W189" i="30"/>
  <c r="W190" i="30"/>
  <c r="W191" i="30"/>
  <c r="W192" i="30"/>
  <c r="W193" i="30"/>
  <c r="W194" i="30"/>
  <c r="W195" i="30"/>
  <c r="W196" i="30"/>
  <c r="W197" i="30"/>
  <c r="W198" i="30"/>
  <c r="W199" i="30"/>
  <c r="W200" i="30"/>
  <c r="BF41" i="26"/>
  <c r="AH35" i="32" l="1"/>
  <c r="AG35" i="32"/>
  <c r="AG28" i="32"/>
  <c r="G26" i="44" l="1"/>
  <c r="E26" i="44"/>
  <c r="J24" i="44"/>
  <c r="C24" i="44"/>
  <c r="J23" i="44"/>
  <c r="C23" i="44"/>
  <c r="J22" i="44"/>
  <c r="C22" i="44"/>
  <c r="J20" i="44"/>
  <c r="C20" i="44"/>
  <c r="J19" i="44"/>
  <c r="C19" i="44"/>
  <c r="J18" i="44"/>
  <c r="C18" i="44"/>
  <c r="AB16" i="44"/>
  <c r="J16" i="44"/>
  <c r="C16" i="44"/>
  <c r="AB15" i="44"/>
  <c r="J15" i="44"/>
  <c r="C15" i="44"/>
  <c r="AD15" i="44" s="1" a="1"/>
  <c r="AD14" i="44" a="1"/>
  <c r="AB14" i="44"/>
  <c r="AF14" i="44" s="1" a="1"/>
  <c r="N14" i="44"/>
  <c r="N15" i="44" s="1"/>
  <c r="N16" i="44" s="1"/>
  <c r="N18" i="44" s="1"/>
  <c r="N19" i="44" s="1"/>
  <c r="N20" i="44" s="1"/>
  <c r="N22" i="44" s="1"/>
  <c r="N23" i="44" s="1"/>
  <c r="N24" i="44" s="1"/>
  <c r="N26" i="44" s="1"/>
  <c r="L14" i="44"/>
  <c r="L15" i="44" s="1"/>
  <c r="L16" i="44" s="1"/>
  <c r="L18" i="44" s="1"/>
  <c r="L19" i="44" s="1"/>
  <c r="L20" i="44" s="1"/>
  <c r="L22" i="44" s="1"/>
  <c r="L23" i="44" s="1"/>
  <c r="L24" i="44" s="1"/>
  <c r="L26" i="44" s="1"/>
  <c r="J14" i="44"/>
  <c r="C14" i="44"/>
  <c r="AB13" i="44"/>
  <c r="AD12" i="44" a="1"/>
  <c r="AB12" i="44"/>
  <c r="AF12" i="44" s="1" a="1"/>
  <c r="AB11" i="44"/>
  <c r="AD10" i="44" a="1"/>
  <c r="AB10" i="44"/>
  <c r="AF10" i="44" s="1" a="1"/>
  <c r="AB9" i="44"/>
  <c r="AD8" i="44" a="1"/>
  <c r="AB8" i="44"/>
  <c r="AF8" i="44" s="1" a="1"/>
  <c r="AB7" i="44"/>
  <c r="AL152" i="26"/>
  <c r="AM152" i="26"/>
  <c r="AN152" i="26"/>
  <c r="AO152" i="26"/>
  <c r="AP152" i="26"/>
  <c r="AQ152" i="26"/>
  <c r="AR152" i="26"/>
  <c r="AS152" i="26"/>
  <c r="AT152" i="26"/>
  <c r="AU152" i="26"/>
  <c r="AL153" i="26"/>
  <c r="AM153" i="26"/>
  <c r="AN153" i="26"/>
  <c r="AO153" i="26"/>
  <c r="AP153" i="26"/>
  <c r="AQ153" i="26"/>
  <c r="AR153" i="26"/>
  <c r="AS153" i="26"/>
  <c r="AT153" i="26"/>
  <c r="AU153" i="26"/>
  <c r="AL154" i="26"/>
  <c r="AM154" i="26"/>
  <c r="AN154" i="26"/>
  <c r="AO154" i="26"/>
  <c r="AP154" i="26"/>
  <c r="AQ154" i="26"/>
  <c r="AR154" i="26"/>
  <c r="AS154" i="26"/>
  <c r="AT154" i="26"/>
  <c r="AU154" i="26"/>
  <c r="AL134" i="26"/>
  <c r="AM134" i="26"/>
  <c r="AN134" i="26"/>
  <c r="AO134" i="26"/>
  <c r="AP134" i="26"/>
  <c r="AQ134" i="26"/>
  <c r="AR134" i="26"/>
  <c r="AS134" i="26"/>
  <c r="AT134" i="26"/>
  <c r="AU134" i="26"/>
  <c r="AL135" i="26"/>
  <c r="AM135" i="26"/>
  <c r="AN135" i="26"/>
  <c r="AO135" i="26"/>
  <c r="AP135" i="26"/>
  <c r="AQ135" i="26"/>
  <c r="AR135" i="26"/>
  <c r="AS135" i="26"/>
  <c r="AT135" i="26"/>
  <c r="AU135" i="26"/>
  <c r="AL136" i="26"/>
  <c r="AM136" i="26"/>
  <c r="AN136" i="26"/>
  <c r="AO136" i="26"/>
  <c r="AP136" i="26"/>
  <c r="AQ136" i="26"/>
  <c r="AR136" i="26"/>
  <c r="AS136" i="26"/>
  <c r="AT136" i="26"/>
  <c r="AU136" i="26"/>
  <c r="AL137" i="26"/>
  <c r="AM137" i="26"/>
  <c r="AN137" i="26"/>
  <c r="AO137" i="26"/>
  <c r="AP137" i="26"/>
  <c r="AQ137" i="26"/>
  <c r="AR137" i="26"/>
  <c r="AS137" i="26"/>
  <c r="AT137" i="26"/>
  <c r="AU137" i="26"/>
  <c r="AL138" i="26"/>
  <c r="AM138" i="26"/>
  <c r="AN138" i="26"/>
  <c r="AO138" i="26"/>
  <c r="AP138" i="26"/>
  <c r="AQ138" i="26"/>
  <c r="AR138" i="26"/>
  <c r="AS138" i="26"/>
  <c r="AT138" i="26"/>
  <c r="AU138" i="26"/>
  <c r="AL139" i="26"/>
  <c r="AM139" i="26"/>
  <c r="AN139" i="26"/>
  <c r="AO139" i="26"/>
  <c r="AP139" i="26"/>
  <c r="AQ139" i="26"/>
  <c r="AR139" i="26"/>
  <c r="AS139" i="26"/>
  <c r="AT139" i="26"/>
  <c r="AU139" i="26"/>
  <c r="AL140" i="26"/>
  <c r="AM140" i="26"/>
  <c r="AN140" i="26"/>
  <c r="AO140" i="26"/>
  <c r="AP140" i="26"/>
  <c r="AQ140" i="26"/>
  <c r="AR140" i="26"/>
  <c r="AS140" i="26"/>
  <c r="AT140" i="26"/>
  <c r="AU140" i="26"/>
  <c r="AL141" i="26"/>
  <c r="AM141" i="26"/>
  <c r="AN141" i="26"/>
  <c r="AO141" i="26"/>
  <c r="AP141" i="26"/>
  <c r="AQ141" i="26"/>
  <c r="AR141" i="26"/>
  <c r="AS141" i="26"/>
  <c r="AT141" i="26"/>
  <c r="AU141" i="26"/>
  <c r="AM133" i="26"/>
  <c r="AN133" i="26"/>
  <c r="AO133" i="26"/>
  <c r="AP133" i="26"/>
  <c r="AQ133" i="26"/>
  <c r="AR133" i="26"/>
  <c r="AS133" i="26"/>
  <c r="AT133" i="26"/>
  <c r="AU133" i="26"/>
  <c r="AL133" i="26"/>
  <c r="AL124" i="26"/>
  <c r="AM124" i="26"/>
  <c r="AN124" i="26"/>
  <c r="AO124" i="26"/>
  <c r="AP124" i="26"/>
  <c r="AQ124" i="26"/>
  <c r="AR124" i="26"/>
  <c r="AS124" i="26"/>
  <c r="AT124" i="26"/>
  <c r="AU124" i="26"/>
  <c r="AL125" i="26"/>
  <c r="AM125" i="26"/>
  <c r="AN125" i="26"/>
  <c r="AO125" i="26"/>
  <c r="AP125" i="26"/>
  <c r="AQ125" i="26"/>
  <c r="AR125" i="26"/>
  <c r="AS125" i="26"/>
  <c r="AT125" i="26"/>
  <c r="AU125" i="26"/>
  <c r="AL126" i="26"/>
  <c r="AM126" i="26"/>
  <c r="AN126" i="26"/>
  <c r="AO126" i="26"/>
  <c r="AP126" i="26"/>
  <c r="AQ126" i="26"/>
  <c r="AR126" i="26"/>
  <c r="AS126" i="26"/>
  <c r="AT126" i="26"/>
  <c r="AU126" i="26"/>
  <c r="AL127" i="26"/>
  <c r="AM127" i="26"/>
  <c r="AN127" i="26"/>
  <c r="AO127" i="26"/>
  <c r="AP127" i="26"/>
  <c r="AQ127" i="26"/>
  <c r="AR127" i="26"/>
  <c r="AS127" i="26"/>
  <c r="AT127" i="26"/>
  <c r="AU127" i="26"/>
  <c r="AL128" i="26"/>
  <c r="AM128" i="26"/>
  <c r="AN128" i="26"/>
  <c r="AO128" i="26"/>
  <c r="AP128" i="26"/>
  <c r="AQ128" i="26"/>
  <c r="AR128" i="26"/>
  <c r="AS128" i="26"/>
  <c r="AT128" i="26"/>
  <c r="AU128" i="26"/>
  <c r="AL129" i="26"/>
  <c r="AM129" i="26"/>
  <c r="AN129" i="26"/>
  <c r="AO129" i="26"/>
  <c r="AP129" i="26"/>
  <c r="AQ129" i="26"/>
  <c r="AR129" i="26"/>
  <c r="AS129" i="26"/>
  <c r="AT129" i="26"/>
  <c r="AU129" i="26"/>
  <c r="AL130" i="26"/>
  <c r="AM130" i="26"/>
  <c r="AN130" i="26"/>
  <c r="AO130" i="26"/>
  <c r="AP130" i="26"/>
  <c r="AQ130" i="26"/>
  <c r="AR130" i="26"/>
  <c r="AS130" i="26"/>
  <c r="AT130" i="26"/>
  <c r="AU130" i="26"/>
  <c r="AL131" i="26"/>
  <c r="AM131" i="26"/>
  <c r="AN131" i="26"/>
  <c r="AO131" i="26"/>
  <c r="AP131" i="26"/>
  <c r="AQ131" i="26"/>
  <c r="AR131" i="26"/>
  <c r="AS131" i="26"/>
  <c r="AT131" i="26"/>
  <c r="AU131" i="26"/>
  <c r="AL132" i="26"/>
  <c r="AM132" i="26"/>
  <c r="AN132" i="26"/>
  <c r="AO132" i="26"/>
  <c r="AP132" i="26"/>
  <c r="AQ132" i="26"/>
  <c r="AR132" i="26"/>
  <c r="AS132" i="26"/>
  <c r="AT132" i="26"/>
  <c r="AU132" i="26"/>
  <c r="AM123" i="26"/>
  <c r="AN123" i="26"/>
  <c r="AO123" i="26"/>
  <c r="AP123" i="26"/>
  <c r="AQ123" i="26"/>
  <c r="AR123" i="26"/>
  <c r="AS123" i="26"/>
  <c r="AT123" i="26"/>
  <c r="AU123" i="26"/>
  <c r="AL123" i="26"/>
  <c r="AL113" i="26"/>
  <c r="G26" i="45"/>
  <c r="E26" i="45"/>
  <c r="J24" i="45"/>
  <c r="C24" i="45"/>
  <c r="J23" i="45"/>
  <c r="C23" i="45"/>
  <c r="J22" i="45"/>
  <c r="C22" i="45"/>
  <c r="J20" i="45"/>
  <c r="C20" i="45"/>
  <c r="J19" i="45"/>
  <c r="C19" i="45"/>
  <c r="J18" i="45"/>
  <c r="C18" i="45"/>
  <c r="AB16" i="45"/>
  <c r="J16" i="45"/>
  <c r="C16" i="45"/>
  <c r="AB15" i="45"/>
  <c r="J15" i="45"/>
  <c r="C15" i="45"/>
  <c r="AB14" i="45"/>
  <c r="N14" i="45"/>
  <c r="N15" i="45" s="1"/>
  <c r="N16" i="45" s="1"/>
  <c r="N18" i="45" s="1"/>
  <c r="N19" i="45" s="1"/>
  <c r="N20" i="45" s="1"/>
  <c r="N22" i="45" s="1"/>
  <c r="N23" i="45" s="1"/>
  <c r="N24" i="45" s="1"/>
  <c r="N26" i="45" s="1"/>
  <c r="L14" i="45"/>
  <c r="L15" i="45" s="1"/>
  <c r="L16" i="45" s="1"/>
  <c r="L18" i="45" s="1"/>
  <c r="L19" i="45" s="1"/>
  <c r="L20" i="45" s="1"/>
  <c r="L22" i="45" s="1"/>
  <c r="L23" i="45" s="1"/>
  <c r="L24" i="45" s="1"/>
  <c r="L26" i="45" s="1"/>
  <c r="J14" i="45"/>
  <c r="C14" i="45"/>
  <c r="AB13" i="45"/>
  <c r="AE13" i="45" s="1" a="1"/>
  <c r="AB12" i="45"/>
  <c r="AB11" i="45"/>
  <c r="AB10" i="45"/>
  <c r="AE10" i="45" s="1" a="1"/>
  <c r="AB9" i="45"/>
  <c r="AB8" i="45"/>
  <c r="AE8" i="45" s="1" a="1"/>
  <c r="AB7" i="45"/>
  <c r="AE7" i="45" s="1" a="1"/>
  <c r="G26" i="42"/>
  <c r="E26" i="42"/>
  <c r="J24" i="42"/>
  <c r="C24" i="42"/>
  <c r="J23" i="42"/>
  <c r="C23" i="42"/>
  <c r="J22" i="42"/>
  <c r="C22" i="42"/>
  <c r="J20" i="42"/>
  <c r="C20" i="42"/>
  <c r="J19" i="42"/>
  <c r="C19" i="42"/>
  <c r="J18" i="42"/>
  <c r="C18" i="42"/>
  <c r="AB16" i="42"/>
  <c r="J16" i="42"/>
  <c r="C16" i="42"/>
  <c r="AE15" i="42" a="1"/>
  <c r="AB15" i="42"/>
  <c r="J15" i="42"/>
  <c r="C15" i="42"/>
  <c r="AB14" i="42"/>
  <c r="N14" i="42"/>
  <c r="N15" i="42" s="1"/>
  <c r="N16" i="42" s="1"/>
  <c r="N18" i="42" s="1"/>
  <c r="N19" i="42" s="1"/>
  <c r="N20" i="42" s="1"/>
  <c r="N22" i="42" s="1"/>
  <c r="N23" i="42" s="1"/>
  <c r="N24" i="42" s="1"/>
  <c r="N26" i="42" s="1"/>
  <c r="L14" i="42"/>
  <c r="L15" i="42" s="1"/>
  <c r="L16" i="42" s="1"/>
  <c r="L18" i="42" s="1"/>
  <c r="L19" i="42" s="1"/>
  <c r="L20" i="42" s="1"/>
  <c r="L22" i="42" s="1"/>
  <c r="L23" i="42" s="1"/>
  <c r="L24" i="42" s="1"/>
  <c r="L26" i="42" s="1"/>
  <c r="J14" i="42"/>
  <c r="C14" i="42"/>
  <c r="AE13" i="42" a="1"/>
  <c r="AB13" i="42"/>
  <c r="AE12" i="42" a="1"/>
  <c r="AB12" i="42"/>
  <c r="AE11" i="42" a="1"/>
  <c r="AB11" i="42"/>
  <c r="AE10" i="42" a="1"/>
  <c r="AB10" i="42"/>
  <c r="AE9" i="42" a="1"/>
  <c r="AB9" i="42"/>
  <c r="AE8" i="42" a="1"/>
  <c r="AB8" i="42"/>
  <c r="AE7" i="42" a="1"/>
  <c r="AB7" i="42"/>
  <c r="AL114" i="26"/>
  <c r="AM114" i="26"/>
  <c r="AN114" i="26"/>
  <c r="AO114" i="26"/>
  <c r="AP114" i="26"/>
  <c r="AQ114" i="26"/>
  <c r="AR114" i="26"/>
  <c r="AS114" i="26"/>
  <c r="AT114" i="26"/>
  <c r="AU114" i="26"/>
  <c r="AL115" i="26"/>
  <c r="AM115" i="26"/>
  <c r="AN115" i="26"/>
  <c r="AO115" i="26"/>
  <c r="AP115" i="26"/>
  <c r="AQ115" i="26"/>
  <c r="AR115" i="26"/>
  <c r="AS115" i="26"/>
  <c r="AT115" i="26"/>
  <c r="AU115" i="26"/>
  <c r="AL116" i="26"/>
  <c r="AM116" i="26"/>
  <c r="AN116" i="26"/>
  <c r="AO116" i="26"/>
  <c r="AP116" i="26"/>
  <c r="AQ116" i="26"/>
  <c r="AR116" i="26"/>
  <c r="AS116" i="26"/>
  <c r="AT116" i="26"/>
  <c r="AU116" i="26"/>
  <c r="AL117" i="26"/>
  <c r="AM117" i="26"/>
  <c r="AN117" i="26"/>
  <c r="AO117" i="26"/>
  <c r="AP117" i="26"/>
  <c r="AQ117" i="26"/>
  <c r="AR117" i="26"/>
  <c r="AS117" i="26"/>
  <c r="AT117" i="26"/>
  <c r="AU117" i="26"/>
  <c r="AL118" i="26"/>
  <c r="AM118" i="26"/>
  <c r="AN118" i="26"/>
  <c r="AO118" i="26"/>
  <c r="AP118" i="26"/>
  <c r="AQ118" i="26"/>
  <c r="AR118" i="26"/>
  <c r="AS118" i="26"/>
  <c r="AT118" i="26"/>
  <c r="AU118" i="26"/>
  <c r="AL119" i="26"/>
  <c r="AM119" i="26"/>
  <c r="AN119" i="26"/>
  <c r="AO119" i="26"/>
  <c r="AP119" i="26"/>
  <c r="AQ119" i="26"/>
  <c r="AR119" i="26"/>
  <c r="AS119" i="26"/>
  <c r="AT119" i="26"/>
  <c r="AU119" i="26"/>
  <c r="AL120" i="26"/>
  <c r="AM120" i="26"/>
  <c r="AN120" i="26"/>
  <c r="AO120" i="26"/>
  <c r="AP120" i="26"/>
  <c r="AQ120" i="26"/>
  <c r="AR120" i="26"/>
  <c r="AS120" i="26"/>
  <c r="AT120" i="26"/>
  <c r="AU120" i="26"/>
  <c r="AL121" i="26"/>
  <c r="AM121" i="26"/>
  <c r="AN121" i="26"/>
  <c r="AO121" i="26"/>
  <c r="AP121" i="26"/>
  <c r="AQ121" i="26"/>
  <c r="AR121" i="26"/>
  <c r="AS121" i="26"/>
  <c r="AT121" i="26"/>
  <c r="AU121" i="26"/>
  <c r="AL122" i="26"/>
  <c r="AM122" i="26"/>
  <c r="AN122" i="26"/>
  <c r="AO122" i="26"/>
  <c r="AP122" i="26"/>
  <c r="AQ122" i="26"/>
  <c r="AR122" i="26"/>
  <c r="AS122" i="26"/>
  <c r="AT122" i="26"/>
  <c r="AU122" i="26"/>
  <c r="AM113" i="26"/>
  <c r="AN113" i="26"/>
  <c r="AO113" i="26"/>
  <c r="AP113" i="26"/>
  <c r="AQ113" i="26"/>
  <c r="AR113" i="26"/>
  <c r="AS113" i="26"/>
  <c r="AT113" i="26"/>
  <c r="AU113" i="26"/>
  <c r="AL103" i="26"/>
  <c r="G26" i="41"/>
  <c r="E26" i="41"/>
  <c r="J24" i="41"/>
  <c r="C24" i="41"/>
  <c r="J23" i="41"/>
  <c r="C23" i="41"/>
  <c r="J22" i="41"/>
  <c r="C22" i="41"/>
  <c r="J20" i="41"/>
  <c r="C20" i="41"/>
  <c r="J19" i="41"/>
  <c r="C19" i="41"/>
  <c r="J18" i="41"/>
  <c r="C18" i="41"/>
  <c r="AB16" i="41"/>
  <c r="J16" i="41"/>
  <c r="C16" i="41"/>
  <c r="AE15" i="41" a="1"/>
  <c r="AB15" i="41"/>
  <c r="J15" i="41"/>
  <c r="C15" i="41"/>
  <c r="AB14" i="41"/>
  <c r="N14" i="41"/>
  <c r="N15" i="41" s="1"/>
  <c r="N16" i="41" s="1"/>
  <c r="N18" i="41" s="1"/>
  <c r="N19" i="41" s="1"/>
  <c r="N20" i="41" s="1"/>
  <c r="N22" i="41" s="1"/>
  <c r="N23" i="41" s="1"/>
  <c r="N24" i="41" s="1"/>
  <c r="N26" i="41" s="1"/>
  <c r="L14" i="41"/>
  <c r="L15" i="41" s="1"/>
  <c r="L16" i="41" s="1"/>
  <c r="L18" i="41" s="1"/>
  <c r="L19" i="41" s="1"/>
  <c r="L20" i="41" s="1"/>
  <c r="L22" i="41" s="1"/>
  <c r="L23" i="41" s="1"/>
  <c r="L24" i="41" s="1"/>
  <c r="L26" i="41" s="1"/>
  <c r="J14" i="41"/>
  <c r="C14" i="41"/>
  <c r="AB13" i="41"/>
  <c r="AB12" i="41"/>
  <c r="AB11" i="41"/>
  <c r="AB10" i="41"/>
  <c r="AB9" i="41"/>
  <c r="AB8" i="41"/>
  <c r="AB7" i="41"/>
  <c r="AL104" i="26"/>
  <c r="AM104" i="26"/>
  <c r="AN104" i="26"/>
  <c r="AO104" i="26"/>
  <c r="AP104" i="26"/>
  <c r="AQ104" i="26"/>
  <c r="AR104" i="26"/>
  <c r="AS104" i="26"/>
  <c r="AT104" i="26"/>
  <c r="AU104" i="26"/>
  <c r="AL105" i="26"/>
  <c r="AM105" i="26"/>
  <c r="AN105" i="26"/>
  <c r="AO105" i="26"/>
  <c r="AP105" i="26"/>
  <c r="AQ105" i="26"/>
  <c r="AR105" i="26"/>
  <c r="AS105" i="26"/>
  <c r="AT105" i="26"/>
  <c r="AU105" i="26"/>
  <c r="AL106" i="26"/>
  <c r="AM106" i="26"/>
  <c r="AN106" i="26"/>
  <c r="AO106" i="26"/>
  <c r="AP106" i="26"/>
  <c r="AQ106" i="26"/>
  <c r="AR106" i="26"/>
  <c r="AS106" i="26"/>
  <c r="AT106" i="26"/>
  <c r="AU106" i="26"/>
  <c r="AL107" i="26"/>
  <c r="AM107" i="26"/>
  <c r="AN107" i="26"/>
  <c r="AO107" i="26"/>
  <c r="AP107" i="26"/>
  <c r="AQ107" i="26"/>
  <c r="AR107" i="26"/>
  <c r="AS107" i="26"/>
  <c r="AT107" i="26"/>
  <c r="AU107" i="26"/>
  <c r="AL108" i="26"/>
  <c r="AM108" i="26"/>
  <c r="AN108" i="26"/>
  <c r="AO108" i="26"/>
  <c r="AP108" i="26"/>
  <c r="AQ108" i="26"/>
  <c r="AR108" i="26"/>
  <c r="AS108" i="26"/>
  <c r="AT108" i="26"/>
  <c r="AU108" i="26"/>
  <c r="AL109" i="26"/>
  <c r="AM109" i="26"/>
  <c r="AN109" i="26"/>
  <c r="AO109" i="26"/>
  <c r="AP109" i="26"/>
  <c r="AQ109" i="26"/>
  <c r="AR109" i="26"/>
  <c r="AS109" i="26"/>
  <c r="AT109" i="26"/>
  <c r="AU109" i="26"/>
  <c r="AL110" i="26"/>
  <c r="AM110" i="26"/>
  <c r="AN110" i="26"/>
  <c r="AO110" i="26"/>
  <c r="AP110" i="26"/>
  <c r="AQ110" i="26"/>
  <c r="AR110" i="26"/>
  <c r="AS110" i="26"/>
  <c r="AT110" i="26"/>
  <c r="AU110" i="26"/>
  <c r="AL111" i="26"/>
  <c r="AM111" i="26"/>
  <c r="AN111" i="26"/>
  <c r="AO111" i="26"/>
  <c r="AP111" i="26"/>
  <c r="AQ111" i="26"/>
  <c r="AR111" i="26"/>
  <c r="AS111" i="26"/>
  <c r="AT111" i="26"/>
  <c r="AU111" i="26"/>
  <c r="AL112" i="26"/>
  <c r="AM112" i="26"/>
  <c r="AN112" i="26"/>
  <c r="AO112" i="26"/>
  <c r="AP112" i="26"/>
  <c r="AQ112" i="26"/>
  <c r="AR112" i="26"/>
  <c r="AS112" i="26"/>
  <c r="AT112" i="26"/>
  <c r="AU112" i="26"/>
  <c r="AM103" i="26"/>
  <c r="AN103" i="26"/>
  <c r="AO103" i="26"/>
  <c r="AP103" i="26"/>
  <c r="AQ103" i="26"/>
  <c r="AR103" i="26"/>
  <c r="AS103" i="26"/>
  <c r="AT103" i="26"/>
  <c r="AU103" i="26"/>
  <c r="AL93" i="26"/>
  <c r="G26" i="40"/>
  <c r="E26" i="40"/>
  <c r="J24" i="40"/>
  <c r="C24" i="40"/>
  <c r="J23" i="40"/>
  <c r="C23" i="40"/>
  <c r="J22" i="40"/>
  <c r="C22" i="40"/>
  <c r="J20" i="40"/>
  <c r="C20" i="40"/>
  <c r="J19" i="40"/>
  <c r="C19" i="40"/>
  <c r="J18" i="40"/>
  <c r="C18" i="40"/>
  <c r="AE16" i="40" a="1"/>
  <c r="AB16" i="40"/>
  <c r="AF16" i="40" s="1" a="1"/>
  <c r="J16" i="40"/>
  <c r="C16" i="40"/>
  <c r="AB15" i="40"/>
  <c r="AF15" i="40" s="1" a="1"/>
  <c r="J15" i="40"/>
  <c r="C15" i="40"/>
  <c r="AB14" i="40"/>
  <c r="AF14" i="40" s="1" a="1"/>
  <c r="N14" i="40"/>
  <c r="N15" i="40" s="1"/>
  <c r="N16" i="40" s="1"/>
  <c r="N18" i="40" s="1"/>
  <c r="N19" i="40" s="1"/>
  <c r="N20" i="40" s="1"/>
  <c r="N22" i="40" s="1"/>
  <c r="N23" i="40" s="1"/>
  <c r="N24" i="40" s="1"/>
  <c r="N26" i="40" s="1"/>
  <c r="L14" i="40"/>
  <c r="L15" i="40" s="1"/>
  <c r="L16" i="40" s="1"/>
  <c r="L18" i="40" s="1"/>
  <c r="L19" i="40" s="1"/>
  <c r="L20" i="40" s="1"/>
  <c r="L22" i="40" s="1"/>
  <c r="L23" i="40" s="1"/>
  <c r="L24" i="40" s="1"/>
  <c r="L26" i="40" s="1"/>
  <c r="J14" i="40"/>
  <c r="C14" i="40"/>
  <c r="AE13" i="40" a="1"/>
  <c r="AB13" i="40"/>
  <c r="AF13" i="40" s="1" a="1"/>
  <c r="AB12" i="40"/>
  <c r="AF12" i="40" s="1" a="1"/>
  <c r="AE11" i="40" a="1"/>
  <c r="AB11" i="40"/>
  <c r="AB10" i="40"/>
  <c r="AE10" i="40" s="1" a="1"/>
  <c r="AE9" i="40" a="1"/>
  <c r="AB9" i="40"/>
  <c r="AB8" i="40"/>
  <c r="AE8" i="40" s="1" a="1"/>
  <c r="AE7" i="40" a="1"/>
  <c r="AB7" i="40"/>
  <c r="AL94" i="26"/>
  <c r="AM94" i="26"/>
  <c r="AN94" i="26"/>
  <c r="AO94" i="26"/>
  <c r="AP94" i="26"/>
  <c r="AQ94" i="26"/>
  <c r="AR94" i="26"/>
  <c r="AS94" i="26"/>
  <c r="AT94" i="26"/>
  <c r="AU94" i="26"/>
  <c r="AL95" i="26"/>
  <c r="AM95" i="26"/>
  <c r="AN95" i="26"/>
  <c r="AO95" i="26"/>
  <c r="AP95" i="26"/>
  <c r="AQ95" i="26"/>
  <c r="AR95" i="26"/>
  <c r="AS95" i="26"/>
  <c r="AT95" i="26"/>
  <c r="AU95" i="26"/>
  <c r="AL96" i="26"/>
  <c r="AM96" i="26"/>
  <c r="AN96" i="26"/>
  <c r="AO96" i="26"/>
  <c r="AP96" i="26"/>
  <c r="AQ96" i="26"/>
  <c r="AR96" i="26"/>
  <c r="AS96" i="26"/>
  <c r="AT96" i="26"/>
  <c r="AU96" i="26"/>
  <c r="AL97" i="26"/>
  <c r="AM97" i="26"/>
  <c r="AN97" i="26"/>
  <c r="AO97" i="26"/>
  <c r="AP97" i="26"/>
  <c r="AQ97" i="26"/>
  <c r="AR97" i="26"/>
  <c r="AS97" i="26"/>
  <c r="AT97" i="26"/>
  <c r="AU97" i="26"/>
  <c r="AL98" i="26"/>
  <c r="AM98" i="26"/>
  <c r="AN98" i="26"/>
  <c r="AO98" i="26"/>
  <c r="AP98" i="26"/>
  <c r="AQ98" i="26"/>
  <c r="AR98" i="26"/>
  <c r="AS98" i="26"/>
  <c r="AT98" i="26"/>
  <c r="AU98" i="26"/>
  <c r="AL99" i="26"/>
  <c r="AM99" i="26"/>
  <c r="AN99" i="26"/>
  <c r="AO99" i="26"/>
  <c r="AP99" i="26"/>
  <c r="AQ99" i="26"/>
  <c r="AR99" i="26"/>
  <c r="AS99" i="26"/>
  <c r="AT99" i="26"/>
  <c r="AU99" i="26"/>
  <c r="AL100" i="26"/>
  <c r="AM100" i="26"/>
  <c r="AN100" i="26"/>
  <c r="AO100" i="26"/>
  <c r="AP100" i="26"/>
  <c r="AQ100" i="26"/>
  <c r="AR100" i="26"/>
  <c r="AS100" i="26"/>
  <c r="AT100" i="26"/>
  <c r="AU100" i="26"/>
  <c r="AL101" i="26"/>
  <c r="AM101" i="26"/>
  <c r="AN101" i="26"/>
  <c r="AO101" i="26"/>
  <c r="AP101" i="26"/>
  <c r="AQ101" i="26"/>
  <c r="AR101" i="26"/>
  <c r="AS101" i="26"/>
  <c r="AT101" i="26"/>
  <c r="AU101" i="26"/>
  <c r="AL102" i="26"/>
  <c r="AM102" i="26"/>
  <c r="AN102" i="26"/>
  <c r="AO102" i="26"/>
  <c r="AP102" i="26"/>
  <c r="AQ102" i="26"/>
  <c r="AR102" i="26"/>
  <c r="AS102" i="26"/>
  <c r="AT102" i="26"/>
  <c r="AU102" i="26"/>
  <c r="AM93" i="26"/>
  <c r="AN93" i="26"/>
  <c r="AO93" i="26"/>
  <c r="AP93" i="26"/>
  <c r="AQ93" i="26"/>
  <c r="AR93" i="26"/>
  <c r="AS93" i="26"/>
  <c r="AT93" i="26"/>
  <c r="AU93" i="26"/>
  <c r="AL83" i="26"/>
  <c r="G26" i="39"/>
  <c r="E26" i="39"/>
  <c r="J24" i="39"/>
  <c r="C24" i="39"/>
  <c r="AE16" i="39" s="1" a="1"/>
  <c r="J23" i="39"/>
  <c r="C23" i="39"/>
  <c r="J22" i="39"/>
  <c r="C22" i="39"/>
  <c r="J20" i="39"/>
  <c r="C20" i="39"/>
  <c r="J19" i="39"/>
  <c r="C19" i="39"/>
  <c r="J18" i="39"/>
  <c r="C18" i="39"/>
  <c r="AB16" i="39"/>
  <c r="AF16" i="39" s="1" a="1"/>
  <c r="J16" i="39"/>
  <c r="C16" i="39"/>
  <c r="AB15" i="39"/>
  <c r="AF15" i="39" s="1" a="1"/>
  <c r="J15" i="39"/>
  <c r="C15" i="39"/>
  <c r="AG9" i="39" s="1"/>
  <c r="AB14" i="39"/>
  <c r="AF14" i="39" s="1" a="1"/>
  <c r="N14" i="39"/>
  <c r="N15" i="39" s="1"/>
  <c r="N16" i="39" s="1"/>
  <c r="N18" i="39" s="1"/>
  <c r="N19" i="39" s="1"/>
  <c r="N20" i="39" s="1"/>
  <c r="N22" i="39" s="1"/>
  <c r="N23" i="39" s="1"/>
  <c r="N24" i="39" s="1"/>
  <c r="N26" i="39" s="1"/>
  <c r="L14" i="39"/>
  <c r="L15" i="39" s="1"/>
  <c r="L16" i="39" s="1"/>
  <c r="L18" i="39" s="1"/>
  <c r="L19" i="39" s="1"/>
  <c r="L20" i="39" s="1"/>
  <c r="L22" i="39" s="1"/>
  <c r="L23" i="39" s="1"/>
  <c r="L24" i="39" s="1"/>
  <c r="L26" i="39" s="1"/>
  <c r="J14" i="39"/>
  <c r="C14" i="39"/>
  <c r="AE13" i="39" a="1"/>
  <c r="AB13" i="39"/>
  <c r="AB12" i="39"/>
  <c r="AG12" i="39" s="1"/>
  <c r="AB11" i="39"/>
  <c r="AB10" i="39"/>
  <c r="AE9" i="39" a="1"/>
  <c r="AB9" i="39"/>
  <c r="AB8" i="39"/>
  <c r="AE8" i="39" s="1" a="1"/>
  <c r="AE7" i="39" a="1"/>
  <c r="AB7" i="39"/>
  <c r="AL84" i="26"/>
  <c r="AM84" i="26"/>
  <c r="AN84" i="26"/>
  <c r="AO84" i="26"/>
  <c r="AP84" i="26"/>
  <c r="AQ84" i="26"/>
  <c r="AR84" i="26"/>
  <c r="AS84" i="26"/>
  <c r="AT84" i="26"/>
  <c r="AU84" i="26"/>
  <c r="AL85" i="26"/>
  <c r="AM85" i="26"/>
  <c r="AN85" i="26"/>
  <c r="AO85" i="26"/>
  <c r="AP85" i="26"/>
  <c r="AQ85" i="26"/>
  <c r="AR85" i="26"/>
  <c r="AS85" i="26"/>
  <c r="AT85" i="26"/>
  <c r="AU85" i="26"/>
  <c r="AL86" i="26"/>
  <c r="AM86" i="26"/>
  <c r="AN86" i="26"/>
  <c r="AO86" i="26"/>
  <c r="AP86" i="26"/>
  <c r="AQ86" i="26"/>
  <c r="AR86" i="26"/>
  <c r="AS86" i="26"/>
  <c r="AT86" i="26"/>
  <c r="AU86" i="26"/>
  <c r="AL87" i="26"/>
  <c r="AM87" i="26"/>
  <c r="AN87" i="26"/>
  <c r="AO87" i="26"/>
  <c r="AP87" i="26"/>
  <c r="AQ87" i="26"/>
  <c r="AR87" i="26"/>
  <c r="AS87" i="26"/>
  <c r="AT87" i="26"/>
  <c r="AU87" i="26"/>
  <c r="AL88" i="26"/>
  <c r="AM88" i="26"/>
  <c r="AN88" i="26"/>
  <c r="AO88" i="26"/>
  <c r="AP88" i="26"/>
  <c r="AQ88" i="26"/>
  <c r="AR88" i="26"/>
  <c r="AS88" i="26"/>
  <c r="AT88" i="26"/>
  <c r="AU88" i="26"/>
  <c r="AL89" i="26"/>
  <c r="AM89" i="26"/>
  <c r="AN89" i="26"/>
  <c r="AO89" i="26"/>
  <c r="AP89" i="26"/>
  <c r="AQ89" i="26"/>
  <c r="AR89" i="26"/>
  <c r="AS89" i="26"/>
  <c r="AT89" i="26"/>
  <c r="AU89" i="26"/>
  <c r="AL90" i="26"/>
  <c r="AM90" i="26"/>
  <c r="AN90" i="26"/>
  <c r="AO90" i="26"/>
  <c r="AP90" i="26"/>
  <c r="AQ90" i="26"/>
  <c r="AR90" i="26"/>
  <c r="AS90" i="26"/>
  <c r="AT90" i="26"/>
  <c r="AU90" i="26"/>
  <c r="AL91" i="26"/>
  <c r="AM91" i="26"/>
  <c r="AN91" i="26"/>
  <c r="AO91" i="26"/>
  <c r="AP91" i="26"/>
  <c r="AQ91" i="26"/>
  <c r="AR91" i="26"/>
  <c r="AS91" i="26"/>
  <c r="AT91" i="26"/>
  <c r="AU91" i="26"/>
  <c r="AL92" i="26"/>
  <c r="AM92" i="26"/>
  <c r="AN92" i="26"/>
  <c r="AO92" i="26"/>
  <c r="AP92" i="26"/>
  <c r="AQ92" i="26"/>
  <c r="AR92" i="26"/>
  <c r="AS92" i="26"/>
  <c r="AT92" i="26"/>
  <c r="AU92" i="26"/>
  <c r="AM83" i="26"/>
  <c r="AN83" i="26"/>
  <c r="AO83" i="26"/>
  <c r="AP83" i="26"/>
  <c r="AQ83" i="26"/>
  <c r="AR83" i="26"/>
  <c r="AS83" i="26"/>
  <c r="AT83" i="26"/>
  <c r="AU83" i="26"/>
  <c r="AL73" i="26"/>
  <c r="G26" i="38"/>
  <c r="E26" i="38"/>
  <c r="J24" i="38"/>
  <c r="C24" i="38"/>
  <c r="J23" i="38"/>
  <c r="C23" i="38"/>
  <c r="J22" i="38"/>
  <c r="C22" i="38"/>
  <c r="J20" i="38"/>
  <c r="C20" i="38"/>
  <c r="J19" i="38"/>
  <c r="C19" i="38"/>
  <c r="J18" i="38"/>
  <c r="C18" i="38"/>
  <c r="AB16" i="38"/>
  <c r="J16" i="38"/>
  <c r="C16" i="38"/>
  <c r="AB15" i="38"/>
  <c r="J15" i="38"/>
  <c r="C15" i="38"/>
  <c r="AB14" i="38"/>
  <c r="N14" i="38"/>
  <c r="N15" i="38" s="1"/>
  <c r="N16" i="38" s="1"/>
  <c r="N18" i="38" s="1"/>
  <c r="N19" i="38" s="1"/>
  <c r="N20" i="38" s="1"/>
  <c r="N22" i="38" s="1"/>
  <c r="N23" i="38" s="1"/>
  <c r="N24" i="38" s="1"/>
  <c r="N26" i="38" s="1"/>
  <c r="L14" i="38"/>
  <c r="L15" i="38" s="1"/>
  <c r="L16" i="38" s="1"/>
  <c r="L18" i="38" s="1"/>
  <c r="L19" i="38" s="1"/>
  <c r="L20" i="38" s="1"/>
  <c r="L22" i="38" s="1"/>
  <c r="L23" i="38" s="1"/>
  <c r="L24" i="38" s="1"/>
  <c r="L26" i="38" s="1"/>
  <c r="J14" i="38"/>
  <c r="C14" i="38"/>
  <c r="AB13" i="38"/>
  <c r="AB12" i="38"/>
  <c r="AB11" i="38"/>
  <c r="AB10" i="38"/>
  <c r="AB9" i="38"/>
  <c r="AB8" i="38"/>
  <c r="AH7" i="38"/>
  <c r="AB7" i="38"/>
  <c r="AL74" i="26"/>
  <c r="AM74" i="26"/>
  <c r="AN74" i="26"/>
  <c r="AO74" i="26"/>
  <c r="AP74" i="26"/>
  <c r="AQ74" i="26"/>
  <c r="AR74" i="26"/>
  <c r="AS74" i="26"/>
  <c r="AT74" i="26"/>
  <c r="AU74" i="26"/>
  <c r="AL75" i="26"/>
  <c r="AM75" i="26"/>
  <c r="AN75" i="26"/>
  <c r="AO75" i="26"/>
  <c r="AP75" i="26"/>
  <c r="AQ75" i="26"/>
  <c r="AR75" i="26"/>
  <c r="AS75" i="26"/>
  <c r="AT75" i="26"/>
  <c r="AU75" i="26"/>
  <c r="AL76" i="26"/>
  <c r="AM76" i="26"/>
  <c r="AN76" i="26"/>
  <c r="AO76" i="26"/>
  <c r="AP76" i="26"/>
  <c r="AQ76" i="26"/>
  <c r="AR76" i="26"/>
  <c r="AS76" i="26"/>
  <c r="AT76" i="26"/>
  <c r="AU76" i="26"/>
  <c r="AL77" i="26"/>
  <c r="AM77" i="26"/>
  <c r="AN77" i="26"/>
  <c r="AO77" i="26"/>
  <c r="AP77" i="26"/>
  <c r="AQ77" i="26"/>
  <c r="AR77" i="26"/>
  <c r="AS77" i="26"/>
  <c r="AT77" i="26"/>
  <c r="AU77" i="26"/>
  <c r="AL78" i="26"/>
  <c r="AM78" i="26"/>
  <c r="AN78" i="26"/>
  <c r="AO78" i="26"/>
  <c r="AP78" i="26"/>
  <c r="AQ78" i="26"/>
  <c r="AR78" i="26"/>
  <c r="AS78" i="26"/>
  <c r="AT78" i="26"/>
  <c r="AU78" i="26"/>
  <c r="AL79" i="26"/>
  <c r="AM79" i="26"/>
  <c r="AN79" i="26"/>
  <c r="AO79" i="26"/>
  <c r="AP79" i="26"/>
  <c r="AQ79" i="26"/>
  <c r="AR79" i="26"/>
  <c r="AS79" i="26"/>
  <c r="AT79" i="26"/>
  <c r="AU79" i="26"/>
  <c r="AL80" i="26"/>
  <c r="AM80" i="26"/>
  <c r="AN80" i="26"/>
  <c r="AO80" i="26"/>
  <c r="AP80" i="26"/>
  <c r="AQ80" i="26"/>
  <c r="AR80" i="26"/>
  <c r="AS80" i="26"/>
  <c r="AT80" i="26"/>
  <c r="AU80" i="26"/>
  <c r="AL81" i="26"/>
  <c r="AM81" i="26"/>
  <c r="AN81" i="26"/>
  <c r="AO81" i="26"/>
  <c r="AP81" i="26"/>
  <c r="AQ81" i="26"/>
  <c r="AR81" i="26"/>
  <c r="AS81" i="26"/>
  <c r="AT81" i="26"/>
  <c r="AU81" i="26"/>
  <c r="AL82" i="26"/>
  <c r="AM82" i="26"/>
  <c r="AN82" i="26"/>
  <c r="AO82" i="26"/>
  <c r="AP82" i="26"/>
  <c r="AQ82" i="26"/>
  <c r="AR82" i="26"/>
  <c r="AS82" i="26"/>
  <c r="AT82" i="26"/>
  <c r="AU82" i="26"/>
  <c r="AM73" i="26"/>
  <c r="AN73" i="26"/>
  <c r="AO73" i="26"/>
  <c r="AP73" i="26"/>
  <c r="AQ73" i="26"/>
  <c r="AR73" i="26"/>
  <c r="AS73" i="26"/>
  <c r="AT73" i="26"/>
  <c r="AU73" i="26"/>
  <c r="AL63" i="26"/>
  <c r="G26" i="37"/>
  <c r="E26" i="37"/>
  <c r="J24" i="37"/>
  <c r="C24" i="37"/>
  <c r="J23" i="37"/>
  <c r="C23" i="37"/>
  <c r="J22" i="37"/>
  <c r="C22" i="37"/>
  <c r="J20" i="37"/>
  <c r="C20" i="37"/>
  <c r="J19" i="37"/>
  <c r="C19" i="37"/>
  <c r="J18" i="37"/>
  <c r="C18" i="37"/>
  <c r="AB16" i="37"/>
  <c r="J16" i="37"/>
  <c r="C16" i="37"/>
  <c r="AE15" i="37" a="1"/>
  <c r="AB15" i="37"/>
  <c r="J15" i="37"/>
  <c r="C15" i="37"/>
  <c r="AB14" i="37"/>
  <c r="N14" i="37"/>
  <c r="N15" i="37" s="1"/>
  <c r="N16" i="37" s="1"/>
  <c r="N18" i="37" s="1"/>
  <c r="N19" i="37" s="1"/>
  <c r="N20" i="37" s="1"/>
  <c r="N22" i="37" s="1"/>
  <c r="N23" i="37" s="1"/>
  <c r="N24" i="37" s="1"/>
  <c r="N26" i="37" s="1"/>
  <c r="L14" i="37"/>
  <c r="L15" i="37" s="1"/>
  <c r="L16" i="37" s="1"/>
  <c r="L18" i="37" s="1"/>
  <c r="L19" i="37" s="1"/>
  <c r="L20" i="37" s="1"/>
  <c r="L22" i="37" s="1"/>
  <c r="L23" i="37" s="1"/>
  <c r="L24" i="37" s="1"/>
  <c r="L26" i="37" s="1"/>
  <c r="J14" i="37"/>
  <c r="C14" i="37"/>
  <c r="AG14" i="37" s="1"/>
  <c r="AB13" i="37"/>
  <c r="AB12" i="37"/>
  <c r="AB11" i="37"/>
  <c r="AB10" i="37"/>
  <c r="AB9" i="37"/>
  <c r="AB8" i="37"/>
  <c r="AB7" i="37"/>
  <c r="AL64" i="26"/>
  <c r="AM64" i="26"/>
  <c r="AN64" i="26"/>
  <c r="AO64" i="26"/>
  <c r="AP64" i="26"/>
  <c r="AQ64" i="26"/>
  <c r="AR64" i="26"/>
  <c r="AS64" i="26"/>
  <c r="AT64" i="26"/>
  <c r="AU64" i="26"/>
  <c r="AL65" i="26"/>
  <c r="AM65" i="26"/>
  <c r="AN65" i="26"/>
  <c r="AO65" i="26"/>
  <c r="AP65" i="26"/>
  <c r="AQ65" i="26"/>
  <c r="AR65" i="26"/>
  <c r="AS65" i="26"/>
  <c r="AT65" i="26"/>
  <c r="AU65" i="26"/>
  <c r="AL66" i="26"/>
  <c r="AM66" i="26"/>
  <c r="AN66" i="26"/>
  <c r="AO66" i="26"/>
  <c r="AP66" i="26"/>
  <c r="AQ66" i="26"/>
  <c r="AR66" i="26"/>
  <c r="AS66" i="26"/>
  <c r="AT66" i="26"/>
  <c r="AU66" i="26"/>
  <c r="AL67" i="26"/>
  <c r="AM67" i="26"/>
  <c r="AN67" i="26"/>
  <c r="AO67" i="26"/>
  <c r="AP67" i="26"/>
  <c r="AQ67" i="26"/>
  <c r="AR67" i="26"/>
  <c r="AS67" i="26"/>
  <c r="AT67" i="26"/>
  <c r="AU67" i="26"/>
  <c r="AL68" i="26"/>
  <c r="AM68" i="26"/>
  <c r="AN68" i="26"/>
  <c r="AO68" i="26"/>
  <c r="AP68" i="26"/>
  <c r="AQ68" i="26"/>
  <c r="AR68" i="26"/>
  <c r="AS68" i="26"/>
  <c r="AT68" i="26"/>
  <c r="AU68" i="26"/>
  <c r="AL69" i="26"/>
  <c r="AM69" i="26"/>
  <c r="AN69" i="26"/>
  <c r="AO69" i="26"/>
  <c r="AP69" i="26"/>
  <c r="AQ69" i="26"/>
  <c r="AR69" i="26"/>
  <c r="AS69" i="26"/>
  <c r="AT69" i="26"/>
  <c r="AU69" i="26"/>
  <c r="AL70" i="26"/>
  <c r="AM70" i="26"/>
  <c r="AN70" i="26"/>
  <c r="AO70" i="26"/>
  <c r="AP70" i="26"/>
  <c r="AQ70" i="26"/>
  <c r="AR70" i="26"/>
  <c r="AS70" i="26"/>
  <c r="AT70" i="26"/>
  <c r="AU70" i="26"/>
  <c r="AL71" i="26"/>
  <c r="AM71" i="26"/>
  <c r="AN71" i="26"/>
  <c r="AO71" i="26"/>
  <c r="AP71" i="26"/>
  <c r="AQ71" i="26"/>
  <c r="AR71" i="26"/>
  <c r="AS71" i="26"/>
  <c r="AT71" i="26"/>
  <c r="AU71" i="26"/>
  <c r="AL72" i="26"/>
  <c r="AM72" i="26"/>
  <c r="AN72" i="26"/>
  <c r="AO72" i="26"/>
  <c r="AP72" i="26"/>
  <c r="AQ72" i="26"/>
  <c r="AR72" i="26"/>
  <c r="AS72" i="26"/>
  <c r="AT72" i="26"/>
  <c r="AU72" i="26"/>
  <c r="AM63" i="26"/>
  <c r="AN63" i="26"/>
  <c r="AO63" i="26"/>
  <c r="AP63" i="26"/>
  <c r="AQ63" i="26"/>
  <c r="AR63" i="26"/>
  <c r="AS63" i="26"/>
  <c r="AT63" i="26"/>
  <c r="AU63" i="26"/>
  <c r="AL53" i="26"/>
  <c r="G26" i="36"/>
  <c r="E26" i="36"/>
  <c r="J24" i="36"/>
  <c r="C24" i="36"/>
  <c r="J23" i="36"/>
  <c r="C23" i="36"/>
  <c r="J22" i="36"/>
  <c r="C22" i="36"/>
  <c r="J20" i="36"/>
  <c r="C20" i="36"/>
  <c r="J19" i="36"/>
  <c r="C19" i="36"/>
  <c r="J18" i="36"/>
  <c r="C18" i="36"/>
  <c r="AB16" i="36"/>
  <c r="AF16" i="36" s="1" a="1"/>
  <c r="J16" i="36"/>
  <c r="C16" i="36"/>
  <c r="AB15" i="36"/>
  <c r="AF15" i="36" s="1" a="1"/>
  <c r="J15" i="36"/>
  <c r="C15" i="36"/>
  <c r="AB14" i="36"/>
  <c r="AF14" i="36" s="1" a="1"/>
  <c r="N14" i="36"/>
  <c r="N15" i="36" s="1"/>
  <c r="N16" i="36" s="1"/>
  <c r="N18" i="36" s="1"/>
  <c r="N19" i="36" s="1"/>
  <c r="N20" i="36" s="1"/>
  <c r="N22" i="36" s="1"/>
  <c r="N23" i="36" s="1"/>
  <c r="N24" i="36" s="1"/>
  <c r="N26" i="36" s="1"/>
  <c r="L14" i="36"/>
  <c r="L15" i="36" s="1"/>
  <c r="L16" i="36" s="1"/>
  <c r="L18" i="36" s="1"/>
  <c r="L19" i="36" s="1"/>
  <c r="L20" i="36" s="1"/>
  <c r="L22" i="36" s="1"/>
  <c r="L23" i="36" s="1"/>
  <c r="L24" i="36" s="1"/>
  <c r="L26" i="36" s="1"/>
  <c r="J14" i="36"/>
  <c r="C14" i="36"/>
  <c r="AB13" i="36"/>
  <c r="AF13" i="36" s="1" a="1"/>
  <c r="AB12" i="36"/>
  <c r="AF12" i="36" s="1" a="1"/>
  <c r="AB11" i="36"/>
  <c r="AF11" i="36" s="1" a="1"/>
  <c r="AB10" i="36"/>
  <c r="AF10" i="36" s="1" a="1"/>
  <c r="AB9" i="36"/>
  <c r="AF9" i="36" s="1" a="1"/>
  <c r="AB8" i="36"/>
  <c r="AF8" i="36" s="1" a="1"/>
  <c r="AB7" i="36"/>
  <c r="AF7" i="36" s="1" a="1"/>
  <c r="AL54" i="26"/>
  <c r="AM54" i="26"/>
  <c r="AN54" i="26"/>
  <c r="AO54" i="26"/>
  <c r="AP54" i="26"/>
  <c r="AQ54" i="26"/>
  <c r="AR54" i="26"/>
  <c r="AS54" i="26"/>
  <c r="AT54" i="26"/>
  <c r="AU54" i="26"/>
  <c r="AL55" i="26"/>
  <c r="AM55" i="26"/>
  <c r="AN55" i="26"/>
  <c r="AO55" i="26"/>
  <c r="AP55" i="26"/>
  <c r="AQ55" i="26"/>
  <c r="AR55" i="26"/>
  <c r="AS55" i="26"/>
  <c r="AT55" i="26"/>
  <c r="AU55" i="26"/>
  <c r="AL56" i="26"/>
  <c r="AM56" i="26"/>
  <c r="AN56" i="26"/>
  <c r="AO56" i="26"/>
  <c r="AP56" i="26"/>
  <c r="AQ56" i="26"/>
  <c r="AR56" i="26"/>
  <c r="AS56" i="26"/>
  <c r="AT56" i="26"/>
  <c r="AU56" i="26"/>
  <c r="AL57" i="26"/>
  <c r="AM57" i="26"/>
  <c r="AN57" i="26"/>
  <c r="AO57" i="26"/>
  <c r="AP57" i="26"/>
  <c r="AQ57" i="26"/>
  <c r="AR57" i="26"/>
  <c r="AS57" i="26"/>
  <c r="AT57" i="26"/>
  <c r="AU57" i="26"/>
  <c r="AL58" i="26"/>
  <c r="AM58" i="26"/>
  <c r="AN58" i="26"/>
  <c r="AO58" i="26"/>
  <c r="AP58" i="26"/>
  <c r="AQ58" i="26"/>
  <c r="AR58" i="26"/>
  <c r="AS58" i="26"/>
  <c r="AT58" i="26"/>
  <c r="AU58" i="26"/>
  <c r="AL59" i="26"/>
  <c r="AM59" i="26"/>
  <c r="AN59" i="26"/>
  <c r="AO59" i="26"/>
  <c r="AP59" i="26"/>
  <c r="AQ59" i="26"/>
  <c r="AR59" i="26"/>
  <c r="AS59" i="26"/>
  <c r="AT59" i="26"/>
  <c r="AU59" i="26"/>
  <c r="AL60" i="26"/>
  <c r="AM60" i="26"/>
  <c r="AN60" i="26"/>
  <c r="AO60" i="26"/>
  <c r="AP60" i="26"/>
  <c r="AQ60" i="26"/>
  <c r="AR60" i="26"/>
  <c r="AS60" i="26"/>
  <c r="AT60" i="26"/>
  <c r="AU60" i="26"/>
  <c r="AL61" i="26"/>
  <c r="AM61" i="26"/>
  <c r="AN61" i="26"/>
  <c r="AO61" i="26"/>
  <c r="AP61" i="26"/>
  <c r="AQ61" i="26"/>
  <c r="AR61" i="26"/>
  <c r="AS61" i="26"/>
  <c r="AT61" i="26"/>
  <c r="AU61" i="26"/>
  <c r="AL62" i="26"/>
  <c r="AM62" i="26"/>
  <c r="AN62" i="26"/>
  <c r="AO62" i="26"/>
  <c r="AP62" i="26"/>
  <c r="AQ62" i="26"/>
  <c r="AR62" i="26"/>
  <c r="AS62" i="26"/>
  <c r="AT62" i="26"/>
  <c r="AU62" i="26"/>
  <c r="AM53" i="26"/>
  <c r="AN53" i="26"/>
  <c r="AO53" i="26"/>
  <c r="AP53" i="26"/>
  <c r="AQ53" i="26"/>
  <c r="AR53" i="26"/>
  <c r="AS53" i="26"/>
  <c r="AT53" i="26"/>
  <c r="AU53" i="26"/>
  <c r="AL43" i="26"/>
  <c r="G26" i="35"/>
  <c r="E26" i="35"/>
  <c r="J24" i="35"/>
  <c r="C24" i="35"/>
  <c r="J23" i="35"/>
  <c r="C23" i="35"/>
  <c r="J22" i="35"/>
  <c r="C22" i="35"/>
  <c r="J20" i="35"/>
  <c r="C20" i="35"/>
  <c r="J19" i="35"/>
  <c r="C19" i="35"/>
  <c r="J18" i="35"/>
  <c r="C18" i="35"/>
  <c r="AB16" i="35"/>
  <c r="J16" i="35"/>
  <c r="C16" i="35"/>
  <c r="AB15" i="35"/>
  <c r="J15" i="35"/>
  <c r="C15" i="35"/>
  <c r="AB14" i="35"/>
  <c r="N14" i="35"/>
  <c r="N15" i="35" s="1"/>
  <c r="N16" i="35" s="1"/>
  <c r="N18" i="35" s="1"/>
  <c r="N19" i="35" s="1"/>
  <c r="N20" i="35" s="1"/>
  <c r="N22" i="35" s="1"/>
  <c r="N23" i="35" s="1"/>
  <c r="N24" i="35" s="1"/>
  <c r="N26" i="35" s="1"/>
  <c r="L14" i="35"/>
  <c r="L15" i="35" s="1"/>
  <c r="L16" i="35" s="1"/>
  <c r="L18" i="35" s="1"/>
  <c r="L19" i="35" s="1"/>
  <c r="L20" i="35" s="1"/>
  <c r="L22" i="35" s="1"/>
  <c r="L23" i="35" s="1"/>
  <c r="L24" i="35" s="1"/>
  <c r="L26" i="35" s="1"/>
  <c r="J14" i="35"/>
  <c r="AE16" i="35" s="1" a="1"/>
  <c r="C14" i="35"/>
  <c r="AE13" i="35" a="1"/>
  <c r="AB13" i="35"/>
  <c r="AF12" i="35" a="1"/>
  <c r="AB12" i="35"/>
  <c r="AE11" i="35" a="1"/>
  <c r="AB11" i="35"/>
  <c r="AF10" i="35" a="1"/>
  <c r="AB10" i="35"/>
  <c r="AE9" i="35" a="1"/>
  <c r="AB9" i="35"/>
  <c r="AF8" i="35" a="1"/>
  <c r="AB8" i="35"/>
  <c r="AH7" i="35"/>
  <c r="AE7" i="35" a="1"/>
  <c r="AB7" i="35"/>
  <c r="AM44" i="26"/>
  <c r="AN44" i="26"/>
  <c r="AO44" i="26"/>
  <c r="AP44" i="26"/>
  <c r="AQ44" i="26"/>
  <c r="AR44" i="26"/>
  <c r="AS44" i="26"/>
  <c r="AT44" i="26"/>
  <c r="AU44" i="26"/>
  <c r="AM45" i="26"/>
  <c r="AN45" i="26"/>
  <c r="AO45" i="26"/>
  <c r="AP45" i="26"/>
  <c r="AQ45" i="26"/>
  <c r="AR45" i="26"/>
  <c r="AS45" i="26"/>
  <c r="AT45" i="26"/>
  <c r="AU45" i="26"/>
  <c r="AM46" i="26"/>
  <c r="AN46" i="26"/>
  <c r="AO46" i="26"/>
  <c r="AP46" i="26"/>
  <c r="AQ46" i="26"/>
  <c r="AR46" i="26"/>
  <c r="AS46" i="26"/>
  <c r="AT46" i="26"/>
  <c r="AU46" i="26"/>
  <c r="AM47" i="26"/>
  <c r="AN47" i="26"/>
  <c r="AO47" i="26"/>
  <c r="AP47" i="26"/>
  <c r="AQ47" i="26"/>
  <c r="AR47" i="26"/>
  <c r="AS47" i="26"/>
  <c r="AT47" i="26"/>
  <c r="AU47" i="26"/>
  <c r="AM48" i="26"/>
  <c r="AN48" i="26"/>
  <c r="AO48" i="26"/>
  <c r="AP48" i="26"/>
  <c r="AQ48" i="26"/>
  <c r="AR48" i="26"/>
  <c r="AS48" i="26"/>
  <c r="AT48" i="26"/>
  <c r="AU48" i="26"/>
  <c r="AM49" i="26"/>
  <c r="AN49" i="26"/>
  <c r="AO49" i="26"/>
  <c r="AP49" i="26"/>
  <c r="AQ49" i="26"/>
  <c r="AR49" i="26"/>
  <c r="AS49" i="26"/>
  <c r="AT49" i="26"/>
  <c r="AU49" i="26"/>
  <c r="AM50" i="26"/>
  <c r="AN50" i="26"/>
  <c r="AO50" i="26"/>
  <c r="AP50" i="26"/>
  <c r="AQ50" i="26"/>
  <c r="AR50" i="26"/>
  <c r="AS50" i="26"/>
  <c r="AT50" i="26"/>
  <c r="AU50" i="26"/>
  <c r="AM51" i="26"/>
  <c r="AN51" i="26"/>
  <c r="AO51" i="26"/>
  <c r="AP51" i="26"/>
  <c r="AQ51" i="26"/>
  <c r="AR51" i="26"/>
  <c r="AS51" i="26"/>
  <c r="AT51" i="26"/>
  <c r="AU51" i="26"/>
  <c r="AM52" i="26"/>
  <c r="AN52" i="26"/>
  <c r="AO52" i="26"/>
  <c r="AP52" i="26"/>
  <c r="AQ52" i="26"/>
  <c r="AR52" i="26"/>
  <c r="AS52" i="26"/>
  <c r="AT52" i="26"/>
  <c r="AU52" i="26"/>
  <c r="AM43" i="26"/>
  <c r="AN43" i="26"/>
  <c r="AO43" i="26"/>
  <c r="AP43" i="26"/>
  <c r="AQ43" i="26"/>
  <c r="AR43" i="26"/>
  <c r="AS43" i="26"/>
  <c r="AT43" i="26"/>
  <c r="AU43" i="26"/>
  <c r="AL52" i="26"/>
  <c r="AL44" i="26"/>
  <c r="AL45" i="26"/>
  <c r="AL46" i="26"/>
  <c r="AL47" i="26"/>
  <c r="AL48" i="26"/>
  <c r="AL49" i="26"/>
  <c r="AL50" i="26"/>
  <c r="AL51" i="26"/>
  <c r="AL33" i="26"/>
  <c r="AM34" i="26"/>
  <c r="AM35" i="26"/>
  <c r="AM36" i="26"/>
  <c r="AM37" i="26"/>
  <c r="AM38" i="26"/>
  <c r="AM39" i="26"/>
  <c r="AM40" i="26"/>
  <c r="AM41" i="26"/>
  <c r="AM42" i="26"/>
  <c r="AN34" i="26"/>
  <c r="AN35" i="26"/>
  <c r="AN36" i="26"/>
  <c r="AN37" i="26"/>
  <c r="AN38" i="26"/>
  <c r="AN39" i="26"/>
  <c r="AN40" i="26"/>
  <c r="AN41" i="26"/>
  <c r="AN42" i="26"/>
  <c r="AO34" i="26"/>
  <c r="AO35" i="26"/>
  <c r="AO36" i="26"/>
  <c r="AO37" i="26"/>
  <c r="AO38" i="26"/>
  <c r="AO39" i="26"/>
  <c r="AO40" i="26"/>
  <c r="AO41" i="26"/>
  <c r="AO42" i="26"/>
  <c r="AP34" i="26"/>
  <c r="AP35" i="26"/>
  <c r="AP36" i="26"/>
  <c r="AP37" i="26"/>
  <c r="AP38" i="26"/>
  <c r="AP39" i="26"/>
  <c r="AP40" i="26"/>
  <c r="AP41" i="26"/>
  <c r="AP42" i="26"/>
  <c r="AQ34" i="26"/>
  <c r="AQ35" i="26"/>
  <c r="AQ36" i="26"/>
  <c r="AQ37" i="26"/>
  <c r="AQ38" i="26"/>
  <c r="AQ39" i="26"/>
  <c r="AQ40" i="26"/>
  <c r="AQ41" i="26"/>
  <c r="AQ42" i="26"/>
  <c r="AR34" i="26"/>
  <c r="AR35" i="26"/>
  <c r="AR36" i="26"/>
  <c r="AR37" i="26"/>
  <c r="AR38" i="26"/>
  <c r="AR39" i="26"/>
  <c r="AR40" i="26"/>
  <c r="AR41" i="26"/>
  <c r="AR42" i="26"/>
  <c r="AS34" i="26"/>
  <c r="AS35" i="26"/>
  <c r="AS36" i="26"/>
  <c r="AS37" i="26"/>
  <c r="AS38" i="26"/>
  <c r="AS39" i="26"/>
  <c r="AS40" i="26"/>
  <c r="AS41" i="26"/>
  <c r="AS42" i="26"/>
  <c r="AT34" i="26"/>
  <c r="AT35" i="26"/>
  <c r="AT36" i="26"/>
  <c r="AT37" i="26"/>
  <c r="AT38" i="26"/>
  <c r="AT39" i="26"/>
  <c r="AT40" i="26"/>
  <c r="AT41" i="26"/>
  <c r="AT42" i="26"/>
  <c r="AU34" i="26"/>
  <c r="AU35" i="26"/>
  <c r="AU36" i="26"/>
  <c r="AU37" i="26"/>
  <c r="AU38" i="26"/>
  <c r="AU39" i="26"/>
  <c r="AU40" i="26"/>
  <c r="AU41" i="26"/>
  <c r="AU42" i="26"/>
  <c r="AM33" i="26"/>
  <c r="AN33" i="26"/>
  <c r="AO33" i="26"/>
  <c r="AP33" i="26"/>
  <c r="AQ33" i="26"/>
  <c r="AR33" i="26"/>
  <c r="AS33" i="26"/>
  <c r="AT33" i="26"/>
  <c r="AU33" i="26"/>
  <c r="AL42" i="26"/>
  <c r="AL34" i="26"/>
  <c r="AL35" i="26"/>
  <c r="AL36" i="26"/>
  <c r="AL37" i="26"/>
  <c r="AL38" i="26"/>
  <c r="AL39" i="26"/>
  <c r="AL40" i="26"/>
  <c r="AL41" i="26"/>
  <c r="G26" i="34"/>
  <c r="E26" i="34"/>
  <c r="J24" i="34"/>
  <c r="C24" i="34"/>
  <c r="J23" i="34"/>
  <c r="C23" i="34"/>
  <c r="J22" i="34"/>
  <c r="C22" i="34"/>
  <c r="J20" i="34"/>
  <c r="C20" i="34"/>
  <c r="J19" i="34"/>
  <c r="C19" i="34"/>
  <c r="J18" i="34"/>
  <c r="C18" i="34"/>
  <c r="AB16" i="34"/>
  <c r="AF16" i="34" s="1" a="1"/>
  <c r="J16" i="34"/>
  <c r="C16" i="34"/>
  <c r="AB15" i="34"/>
  <c r="AF15" i="34" s="1" a="1"/>
  <c r="J15" i="34"/>
  <c r="C15" i="34"/>
  <c r="AB14" i="34"/>
  <c r="AF14" i="34" s="1" a="1"/>
  <c r="N14" i="34"/>
  <c r="N15" i="34" s="1"/>
  <c r="N16" i="34" s="1"/>
  <c r="N18" i="34" s="1"/>
  <c r="N19" i="34" s="1"/>
  <c r="N20" i="34" s="1"/>
  <c r="N22" i="34" s="1"/>
  <c r="N23" i="34" s="1"/>
  <c r="N24" i="34" s="1"/>
  <c r="N26" i="34" s="1"/>
  <c r="L14" i="34"/>
  <c r="L15" i="34" s="1"/>
  <c r="L16" i="34" s="1"/>
  <c r="L18" i="34" s="1"/>
  <c r="L19" i="34" s="1"/>
  <c r="L20" i="34" s="1"/>
  <c r="L22" i="34" s="1"/>
  <c r="L23" i="34" s="1"/>
  <c r="L24" i="34" s="1"/>
  <c r="L26" i="34" s="1"/>
  <c r="J14" i="34"/>
  <c r="C14" i="34"/>
  <c r="AB13" i="34"/>
  <c r="AF13" i="34" s="1" a="1"/>
  <c r="AB12" i="34"/>
  <c r="AB11" i="34"/>
  <c r="AB10" i="34"/>
  <c r="AB9" i="34"/>
  <c r="AB8" i="34"/>
  <c r="AG8" i="34" s="1"/>
  <c r="AE7" i="34" a="1"/>
  <c r="AB7" i="34"/>
  <c r="AH7" i="44" l="1"/>
  <c r="AD15" i="44"/>
  <c r="AH13" i="44"/>
  <c r="AH11" i="44"/>
  <c r="AH9" i="44"/>
  <c r="AF8" i="44"/>
  <c r="AF10" i="44"/>
  <c r="AF12" i="44"/>
  <c r="AH15" i="44"/>
  <c r="AF14" i="44"/>
  <c r="AD8" i="44"/>
  <c r="AD10" i="44"/>
  <c r="AD12" i="44"/>
  <c r="AD14" i="44"/>
  <c r="AG8" i="44"/>
  <c r="AG10" i="44"/>
  <c r="AG12" i="44"/>
  <c r="AG14" i="44"/>
  <c r="AE8" i="44" a="1"/>
  <c r="AE8" i="44" s="1"/>
  <c r="AJ8" i="44" s="1"/>
  <c r="AE10" i="44" a="1"/>
  <c r="AE10" i="44" s="1"/>
  <c r="AJ10" i="44" s="1"/>
  <c r="AH10" i="44"/>
  <c r="AF11" i="44" a="1"/>
  <c r="AF11" i="44" s="1"/>
  <c r="AE14" i="44" a="1"/>
  <c r="AE14" i="44" s="1"/>
  <c r="AH14" i="44"/>
  <c r="AG15" i="44"/>
  <c r="AF16" i="44" a="1"/>
  <c r="AF16" i="44" s="1"/>
  <c r="AD16" i="44" a="1"/>
  <c r="AD16" i="44" s="1"/>
  <c r="AD7" i="44" a="1"/>
  <c r="AD7" i="44" s="1"/>
  <c r="AG7" i="44"/>
  <c r="AD9" i="44" a="1"/>
  <c r="AD9" i="44" s="1"/>
  <c r="AG9" i="44"/>
  <c r="AD11" i="44" a="1"/>
  <c r="AD11" i="44" s="1"/>
  <c r="AG11" i="44"/>
  <c r="AD13" i="44" a="1"/>
  <c r="AD13" i="44" s="1"/>
  <c r="AG13" i="44"/>
  <c r="AE15" i="44" a="1"/>
  <c r="AE15" i="44" s="1"/>
  <c r="AJ15" i="44" s="1"/>
  <c r="AH16" i="44"/>
  <c r="AF15" i="44" a="1"/>
  <c r="AF15" i="44" s="1"/>
  <c r="AF7" i="44" a="1"/>
  <c r="AF7" i="44" s="1"/>
  <c r="AH8" i="44"/>
  <c r="AF9" i="44" a="1"/>
  <c r="AF9" i="44" s="1"/>
  <c r="AE12" i="44" a="1"/>
  <c r="AE12" i="44" s="1"/>
  <c r="AH12" i="44"/>
  <c r="AF13" i="44" a="1"/>
  <c r="AF13" i="44" s="1"/>
  <c r="AG16" i="44"/>
  <c r="AE7" i="44" a="1"/>
  <c r="AE7" i="44" s="1"/>
  <c r="AE9" i="44" a="1"/>
  <c r="AE9" i="44" s="1"/>
  <c r="AE11" i="44" a="1"/>
  <c r="AE11" i="44" s="1"/>
  <c r="AE13" i="44" a="1"/>
  <c r="AE13" i="44" s="1"/>
  <c r="AE16" i="44" a="1"/>
  <c r="AE16" i="44" s="1"/>
  <c r="AG15" i="45"/>
  <c r="AG12" i="45"/>
  <c r="AE13" i="45"/>
  <c r="AE10" i="45"/>
  <c r="AG14" i="45"/>
  <c r="AE7" i="45"/>
  <c r="AE8" i="45"/>
  <c r="AG7" i="45"/>
  <c r="AF9" i="45" a="1"/>
  <c r="AF9" i="45" s="1"/>
  <c r="AD9" i="45" a="1"/>
  <c r="AD9" i="45" s="1"/>
  <c r="AG9" i="45"/>
  <c r="AF11" i="45" a="1"/>
  <c r="AF11" i="45" s="1"/>
  <c r="AD11" i="45" a="1"/>
  <c r="AD11" i="45" s="1"/>
  <c r="AE15" i="45" a="1"/>
  <c r="AE15" i="45" s="1"/>
  <c r="AF16" i="45" a="1"/>
  <c r="AF16" i="45" s="1"/>
  <c r="AD16" i="45" a="1"/>
  <c r="AD16" i="45" s="1"/>
  <c r="AH16" i="45"/>
  <c r="AH7" i="45"/>
  <c r="AH8" i="45"/>
  <c r="AH9" i="45"/>
  <c r="AH10" i="45"/>
  <c r="AH11" i="45"/>
  <c r="AE16" i="45" a="1"/>
  <c r="AE16" i="45" s="1"/>
  <c r="AH13" i="45"/>
  <c r="AF13" i="45" a="1"/>
  <c r="AF13" i="45" s="1"/>
  <c r="AD13" i="45" a="1"/>
  <c r="AD13" i="45" s="1"/>
  <c r="AE9" i="45" a="1"/>
  <c r="AE9" i="45" s="1"/>
  <c r="AE11" i="45" a="1"/>
  <c r="AE11" i="45" s="1"/>
  <c r="AH12" i="45"/>
  <c r="AI12" i="45" s="1"/>
  <c r="AF12" i="45" a="1"/>
  <c r="AF12" i="45" s="1"/>
  <c r="AD12" i="45" a="1"/>
  <c r="AD12" i="45" s="1"/>
  <c r="AG13" i="45"/>
  <c r="AF14" i="45" a="1"/>
  <c r="AF14" i="45" s="1"/>
  <c r="AD14" i="45" a="1"/>
  <c r="AD14" i="45" s="1"/>
  <c r="AH14" i="45"/>
  <c r="AI14" i="45" s="1"/>
  <c r="AG16" i="45"/>
  <c r="AF7" i="45" a="1"/>
  <c r="AF7" i="45" s="1"/>
  <c r="AD7" i="45" a="1"/>
  <c r="AD7" i="45" s="1"/>
  <c r="AF8" i="45" a="1"/>
  <c r="AF8" i="45" s="1"/>
  <c r="AD8" i="45" a="1"/>
  <c r="AD8" i="45" s="1"/>
  <c r="AG8" i="45"/>
  <c r="AF10" i="45" a="1"/>
  <c r="AF10" i="45" s="1"/>
  <c r="AD10" i="45" a="1"/>
  <c r="AD10" i="45" s="1"/>
  <c r="AG10" i="45"/>
  <c r="AG11" i="45"/>
  <c r="AE12" i="45" a="1"/>
  <c r="AE12" i="45" s="1"/>
  <c r="AE14" i="45" a="1"/>
  <c r="AE14" i="45" s="1"/>
  <c r="AF15" i="45" a="1"/>
  <c r="AF15" i="45" s="1"/>
  <c r="AD15" i="45" a="1"/>
  <c r="AD15" i="45" s="1"/>
  <c r="AH15" i="45"/>
  <c r="AI15" i="45" s="1"/>
  <c r="AG14" i="42"/>
  <c r="AG15" i="42"/>
  <c r="AE10" i="42"/>
  <c r="AE12" i="42"/>
  <c r="AG16" i="42"/>
  <c r="AE8" i="42"/>
  <c r="AE15" i="42"/>
  <c r="AE7" i="42"/>
  <c r="AE9" i="42"/>
  <c r="AE11" i="42"/>
  <c r="AE13" i="42"/>
  <c r="AF7" i="42" a="1"/>
  <c r="AF7" i="42" s="1"/>
  <c r="AD7" i="42" a="1"/>
  <c r="AD7" i="42" s="1"/>
  <c r="AG7" i="42"/>
  <c r="AF8" i="42" a="1"/>
  <c r="AF8" i="42" s="1"/>
  <c r="AD8" i="42" a="1"/>
  <c r="AD8" i="42" s="1"/>
  <c r="AG8" i="42"/>
  <c r="AF9" i="42" a="1"/>
  <c r="AF9" i="42" s="1"/>
  <c r="AD9" i="42" a="1"/>
  <c r="AD9" i="42" s="1"/>
  <c r="AG9" i="42"/>
  <c r="AF10" i="42" a="1"/>
  <c r="AF10" i="42" s="1"/>
  <c r="AD10" i="42" a="1"/>
  <c r="AD10" i="42" s="1"/>
  <c r="AG10" i="42"/>
  <c r="AF11" i="42" a="1"/>
  <c r="AF11" i="42" s="1"/>
  <c r="AD11" i="42" a="1"/>
  <c r="AD11" i="42" s="1"/>
  <c r="AG11" i="42"/>
  <c r="AF12" i="42" a="1"/>
  <c r="AF12" i="42" s="1"/>
  <c r="AD12" i="42" a="1"/>
  <c r="AD12" i="42" s="1"/>
  <c r="AG12" i="42"/>
  <c r="AF13" i="42" a="1"/>
  <c r="AF13" i="42" s="1"/>
  <c r="AD13" i="42" a="1"/>
  <c r="AD13" i="42" s="1"/>
  <c r="AH13" i="42"/>
  <c r="AG13" i="42"/>
  <c r="AF14" i="42" a="1"/>
  <c r="AF14" i="42" s="1"/>
  <c r="AD14" i="42" a="1"/>
  <c r="AD14" i="42" s="1"/>
  <c r="AH14" i="42"/>
  <c r="AI14" i="42" s="1"/>
  <c r="AF16" i="42" a="1"/>
  <c r="AF16" i="42" s="1"/>
  <c r="AD16" i="42" a="1"/>
  <c r="AD16" i="42" s="1"/>
  <c r="AH16" i="42"/>
  <c r="AI16" i="42" s="1"/>
  <c r="AE16" i="42" a="1"/>
  <c r="AE16" i="42" s="1"/>
  <c r="AH7" i="42"/>
  <c r="AH8" i="42"/>
  <c r="AH9" i="42"/>
  <c r="AH10" i="42"/>
  <c r="AH11" i="42"/>
  <c r="AH12" i="42"/>
  <c r="AE14" i="42" a="1"/>
  <c r="AE14" i="42" s="1"/>
  <c r="AH15" i="42"/>
  <c r="AI15" i="42" s="1"/>
  <c r="AF15" i="42" a="1"/>
  <c r="AF15" i="42" s="1"/>
  <c r="AD15" i="42" a="1"/>
  <c r="AD15" i="42" s="1"/>
  <c r="AG14" i="41"/>
  <c r="AG15" i="41"/>
  <c r="AE15" i="41"/>
  <c r="AG13" i="41"/>
  <c r="AF16" i="41" a="1"/>
  <c r="AF16" i="41" s="1"/>
  <c r="AD16" i="41" a="1"/>
  <c r="AD16" i="41" s="1"/>
  <c r="AH16" i="41"/>
  <c r="AF7" i="41" a="1"/>
  <c r="AF7" i="41" s="1"/>
  <c r="AD7" i="41" a="1"/>
  <c r="AD7" i="41" s="1"/>
  <c r="AG7" i="41"/>
  <c r="AF8" i="41" a="1"/>
  <c r="AF8" i="41" s="1"/>
  <c r="AD8" i="41" a="1"/>
  <c r="AD8" i="41" s="1"/>
  <c r="AG8" i="41"/>
  <c r="AF9" i="41" a="1"/>
  <c r="AF9" i="41" s="1"/>
  <c r="AD9" i="41" a="1"/>
  <c r="AD9" i="41" s="1"/>
  <c r="AG9" i="41"/>
  <c r="AF10" i="41" a="1"/>
  <c r="AF10" i="41" s="1"/>
  <c r="AD10" i="41" a="1"/>
  <c r="AD10" i="41" s="1"/>
  <c r="AG10" i="41"/>
  <c r="AF11" i="41" a="1"/>
  <c r="AF11" i="41" s="1"/>
  <c r="AD11" i="41" a="1"/>
  <c r="AD11" i="41" s="1"/>
  <c r="AG11" i="41"/>
  <c r="AF12" i="41" a="1"/>
  <c r="AF12" i="41" s="1"/>
  <c r="AD12" i="41" a="1"/>
  <c r="AD12" i="41" s="1"/>
  <c r="AG12" i="41"/>
  <c r="AE13" i="41" a="1"/>
  <c r="AE13" i="41" s="1"/>
  <c r="AE16" i="41" a="1"/>
  <c r="AE16" i="41" s="1"/>
  <c r="AH7" i="41"/>
  <c r="AH8" i="41"/>
  <c r="AH9" i="41"/>
  <c r="AH10" i="41"/>
  <c r="AH11" i="41"/>
  <c r="AH12" i="41"/>
  <c r="AF14" i="41" a="1"/>
  <c r="AF14" i="41" s="1"/>
  <c r="AD14" i="41" a="1"/>
  <c r="AD14" i="41" s="1"/>
  <c r="AH14" i="41"/>
  <c r="AI14" i="41" s="1"/>
  <c r="AG16" i="41"/>
  <c r="AH13" i="41"/>
  <c r="AF13" i="41" a="1"/>
  <c r="AF13" i="41" s="1"/>
  <c r="AD13" i="41" a="1"/>
  <c r="AD13" i="41" s="1"/>
  <c r="AE7" i="41" a="1"/>
  <c r="AE7" i="41" s="1"/>
  <c r="AE8" i="41" a="1"/>
  <c r="AE8" i="41" s="1"/>
  <c r="AE9" i="41" a="1"/>
  <c r="AE9" i="41" s="1"/>
  <c r="AE10" i="41" a="1"/>
  <c r="AE10" i="41" s="1"/>
  <c r="AE11" i="41" a="1"/>
  <c r="AE11" i="41" s="1"/>
  <c r="AE12" i="41" a="1"/>
  <c r="AE12" i="41" s="1"/>
  <c r="AE14" i="41" a="1"/>
  <c r="AE14" i="41" s="1"/>
  <c r="AF15" i="41" a="1"/>
  <c r="AF15" i="41" s="1"/>
  <c r="AD15" i="41" a="1"/>
  <c r="AD15" i="41" s="1"/>
  <c r="AH15" i="41"/>
  <c r="AI15" i="41" s="1"/>
  <c r="AF13" i="40"/>
  <c r="AF16" i="40"/>
  <c r="AG9" i="40"/>
  <c r="AG11" i="40"/>
  <c r="AG7" i="40"/>
  <c r="AE13" i="40"/>
  <c r="AF15" i="40"/>
  <c r="AE16" i="40"/>
  <c r="AE7" i="40"/>
  <c r="AE9" i="40"/>
  <c r="AE11" i="40"/>
  <c r="AF14" i="40"/>
  <c r="AE8" i="40"/>
  <c r="AE10" i="40"/>
  <c r="AF12" i="40"/>
  <c r="AF8" i="40" a="1"/>
  <c r="AF8" i="40" s="1"/>
  <c r="AD8" i="40" a="1"/>
  <c r="AD8" i="40" s="1"/>
  <c r="AH8" i="40"/>
  <c r="AF10" i="40" a="1"/>
  <c r="AF10" i="40" s="1"/>
  <c r="AD10" i="40" a="1"/>
  <c r="AD10" i="40" s="1"/>
  <c r="AH10" i="40"/>
  <c r="AF7" i="40" a="1"/>
  <c r="AF7" i="40" s="1"/>
  <c r="AD7" i="40" a="1"/>
  <c r="AD7" i="40" s="1"/>
  <c r="AH7" i="40"/>
  <c r="AI7" i="40" s="1"/>
  <c r="AG8" i="40"/>
  <c r="AF9" i="40" a="1"/>
  <c r="AF9" i="40" s="1"/>
  <c r="AD9" i="40" a="1"/>
  <c r="AD9" i="40" s="1"/>
  <c r="AH9" i="40"/>
  <c r="AI9" i="40" s="1"/>
  <c r="AG10" i="40"/>
  <c r="AF11" i="40" a="1"/>
  <c r="AF11" i="40" s="1"/>
  <c r="AD11" i="40" a="1"/>
  <c r="AD11" i="40" s="1"/>
  <c r="AH11" i="40"/>
  <c r="AI11" i="40" s="1"/>
  <c r="AE12" i="40" a="1"/>
  <c r="AE12" i="40" s="1"/>
  <c r="AG12" i="40"/>
  <c r="AG13" i="40"/>
  <c r="AE14" i="40" a="1"/>
  <c r="AE14" i="40" s="1"/>
  <c r="AG14" i="40"/>
  <c r="AE15" i="40" a="1"/>
  <c r="AE15" i="40" s="1"/>
  <c r="AG15" i="40"/>
  <c r="AG16" i="40"/>
  <c r="AH12" i="40"/>
  <c r="AH13" i="40"/>
  <c r="AH14" i="40"/>
  <c r="AH15" i="40"/>
  <c r="AH16" i="40"/>
  <c r="AD12" i="40" a="1"/>
  <c r="AD12" i="40" s="1"/>
  <c r="AD13" i="40" a="1"/>
  <c r="AD13" i="40" s="1"/>
  <c r="AD14" i="40" a="1"/>
  <c r="AD14" i="40" s="1"/>
  <c r="AD15" i="40" a="1"/>
  <c r="AD15" i="40" s="1"/>
  <c r="AD16" i="40" a="1"/>
  <c r="AD16" i="40" s="1"/>
  <c r="AE16" i="39"/>
  <c r="AE9" i="39"/>
  <c r="AE7" i="39"/>
  <c r="AF16" i="39"/>
  <c r="AE8" i="39"/>
  <c r="AE13" i="39"/>
  <c r="AF15" i="39"/>
  <c r="AG7" i="39"/>
  <c r="AG13" i="39"/>
  <c r="AG11" i="39"/>
  <c r="AF14" i="39"/>
  <c r="AG10" i="39"/>
  <c r="AF10" i="39" a="1"/>
  <c r="AF10" i="39" s="1"/>
  <c r="AD10" i="39" a="1"/>
  <c r="AD10" i="39" s="1"/>
  <c r="AH10" i="39"/>
  <c r="AE10" i="39" a="1"/>
  <c r="AE10" i="39" s="1"/>
  <c r="AF8" i="39" a="1"/>
  <c r="AF8" i="39" s="1"/>
  <c r="AD8" i="39" a="1"/>
  <c r="AD8" i="39" s="1"/>
  <c r="AH8" i="39"/>
  <c r="AF7" i="39" a="1"/>
  <c r="AF7" i="39" s="1"/>
  <c r="AD7" i="39" a="1"/>
  <c r="AD7" i="39" s="1"/>
  <c r="AH7" i="39"/>
  <c r="AG8" i="39"/>
  <c r="AF9" i="39" a="1"/>
  <c r="AF9" i="39" s="1"/>
  <c r="AD9" i="39" a="1"/>
  <c r="AD9" i="39" s="1"/>
  <c r="AH9" i="39"/>
  <c r="AI9" i="39" s="1"/>
  <c r="AH11" i="39"/>
  <c r="AI11" i="39" s="1"/>
  <c r="AH12" i="39"/>
  <c r="AI12" i="39" s="1"/>
  <c r="AH13" i="39"/>
  <c r="AI13" i="39" s="1"/>
  <c r="AH14" i="39"/>
  <c r="AH15" i="39"/>
  <c r="AH16" i="39"/>
  <c r="AE14" i="39" a="1"/>
  <c r="AE14" i="39" s="1"/>
  <c r="AG14" i="39"/>
  <c r="AE15" i="39" a="1"/>
  <c r="AE15" i="39" s="1"/>
  <c r="AG15" i="39"/>
  <c r="AG16" i="39"/>
  <c r="AD11" i="39" a="1"/>
  <c r="AD11" i="39" s="1"/>
  <c r="AF11" i="39" a="1"/>
  <c r="AF11" i="39" s="1"/>
  <c r="AD12" i="39" a="1"/>
  <c r="AD12" i="39" s="1"/>
  <c r="AF12" i="39" a="1"/>
  <c r="AF12" i="39" s="1"/>
  <c r="AD13" i="39" a="1"/>
  <c r="AD13" i="39" s="1"/>
  <c r="AF13" i="39" a="1"/>
  <c r="AF13" i="39" s="1"/>
  <c r="AD14" i="39" a="1"/>
  <c r="AD14" i="39" s="1"/>
  <c r="AD15" i="39" a="1"/>
  <c r="AD15" i="39" s="1"/>
  <c r="AD16" i="39" a="1"/>
  <c r="AD16" i="39" s="1"/>
  <c r="AE11" i="39" a="1"/>
  <c r="AE11" i="39" s="1"/>
  <c r="AE12" i="39" a="1"/>
  <c r="AE12" i="39" s="1"/>
  <c r="AG15" i="38"/>
  <c r="AH9" i="38"/>
  <c r="AH13" i="38"/>
  <c r="AH10" i="38"/>
  <c r="AH11" i="38"/>
  <c r="AG14" i="38"/>
  <c r="AH12" i="38"/>
  <c r="AH8" i="38"/>
  <c r="AE15" i="38" a="1"/>
  <c r="AE15" i="38" s="1"/>
  <c r="AF16" i="38" a="1"/>
  <c r="AF16" i="38" s="1"/>
  <c r="AD16" i="38" a="1"/>
  <c r="AD16" i="38" s="1"/>
  <c r="AH16" i="38"/>
  <c r="AE8" i="38" a="1"/>
  <c r="AE8" i="38" s="1"/>
  <c r="AE11" i="38" a="1"/>
  <c r="AE11" i="38" s="1"/>
  <c r="AE7" i="38" a="1"/>
  <c r="AE7" i="38" s="1"/>
  <c r="AE9" i="38" a="1"/>
  <c r="AE9" i="38" s="1"/>
  <c r="AE10" i="38" a="1"/>
  <c r="AE10" i="38" s="1"/>
  <c r="AE12" i="38" a="1"/>
  <c r="AE12" i="38" s="1"/>
  <c r="AE13" i="38" a="1"/>
  <c r="AE13" i="38" s="1"/>
  <c r="AE16" i="38" a="1"/>
  <c r="AE16" i="38" s="1"/>
  <c r="AF14" i="38" a="1"/>
  <c r="AF14" i="38" s="1"/>
  <c r="AD14" i="38" a="1"/>
  <c r="AD14" i="38" s="1"/>
  <c r="AH14" i="38"/>
  <c r="AI14" i="38" s="1"/>
  <c r="AG16" i="38"/>
  <c r="AF7" i="38" a="1"/>
  <c r="AF7" i="38" s="1"/>
  <c r="AD7" i="38" a="1"/>
  <c r="AD7" i="38" s="1"/>
  <c r="AG7" i="38"/>
  <c r="AF8" i="38" a="1"/>
  <c r="AF8" i="38" s="1"/>
  <c r="AD8" i="38" a="1"/>
  <c r="AD8" i="38" s="1"/>
  <c r="AG8" i="38"/>
  <c r="AF9" i="38" a="1"/>
  <c r="AF9" i="38" s="1"/>
  <c r="AD9" i="38" a="1"/>
  <c r="AD9" i="38" s="1"/>
  <c r="AG9" i="38"/>
  <c r="AF10" i="38" a="1"/>
  <c r="AF10" i="38" s="1"/>
  <c r="AD10" i="38" a="1"/>
  <c r="AD10" i="38" s="1"/>
  <c r="AG10" i="38"/>
  <c r="AF11" i="38" a="1"/>
  <c r="AF11" i="38" s="1"/>
  <c r="AD11" i="38" a="1"/>
  <c r="AD11" i="38" s="1"/>
  <c r="AG11" i="38"/>
  <c r="AF12" i="38" a="1"/>
  <c r="AF12" i="38" s="1"/>
  <c r="AD12" i="38" a="1"/>
  <c r="AD12" i="38" s="1"/>
  <c r="AG12" i="38"/>
  <c r="AF13" i="38" a="1"/>
  <c r="AF13" i="38" s="1"/>
  <c r="AD13" i="38" a="1"/>
  <c r="AD13" i="38" s="1"/>
  <c r="AG13" i="38"/>
  <c r="AE14" i="38" a="1"/>
  <c r="AE14" i="38" s="1"/>
  <c r="AF15" i="38" a="1"/>
  <c r="AF15" i="38" s="1"/>
  <c r="AD15" i="38" a="1"/>
  <c r="AD15" i="38" s="1"/>
  <c r="AH15" i="38"/>
  <c r="AI15" i="38" s="1"/>
  <c r="AG15" i="37"/>
  <c r="AE15" i="37"/>
  <c r="AH16" i="37"/>
  <c r="AF16" i="37" a="1"/>
  <c r="AF16" i="37" s="1"/>
  <c r="AD16" i="37" a="1"/>
  <c r="AD16" i="37" s="1"/>
  <c r="AF7" i="37" a="1"/>
  <c r="AF7" i="37" s="1"/>
  <c r="AD7" i="37" a="1"/>
  <c r="AD7" i="37" s="1"/>
  <c r="AG7" i="37"/>
  <c r="AF8" i="37" a="1"/>
  <c r="AF8" i="37" s="1"/>
  <c r="AD8" i="37" a="1"/>
  <c r="AD8" i="37" s="1"/>
  <c r="AG8" i="37"/>
  <c r="AF9" i="37" a="1"/>
  <c r="AF9" i="37" s="1"/>
  <c r="AD9" i="37" a="1"/>
  <c r="AD9" i="37" s="1"/>
  <c r="AG9" i="37"/>
  <c r="AF10" i="37" a="1"/>
  <c r="AF10" i="37" s="1"/>
  <c r="AD10" i="37" a="1"/>
  <c r="AD10" i="37" s="1"/>
  <c r="AG10" i="37"/>
  <c r="AF11" i="37" a="1"/>
  <c r="AF11" i="37" s="1"/>
  <c r="AD11" i="37" a="1"/>
  <c r="AD11" i="37" s="1"/>
  <c r="AG11" i="37"/>
  <c r="AD12" i="37" a="1"/>
  <c r="AD12" i="37" s="1"/>
  <c r="AF12" i="37" a="1"/>
  <c r="AF12" i="37" s="1"/>
  <c r="AG12" i="37"/>
  <c r="AF13" i="37" a="1"/>
  <c r="AF13" i="37" s="1"/>
  <c r="AD13" i="37" a="1"/>
  <c r="AD13" i="37" s="1"/>
  <c r="AG13" i="37"/>
  <c r="AE16" i="37" a="1"/>
  <c r="AE16" i="37" s="1"/>
  <c r="AH7" i="37"/>
  <c r="AH8" i="37"/>
  <c r="AH9" i="37"/>
  <c r="AH10" i="37"/>
  <c r="AH11" i="37"/>
  <c r="AH12" i="37"/>
  <c r="AH13" i="37"/>
  <c r="AH14" i="37"/>
  <c r="AI14" i="37" s="1"/>
  <c r="AF14" i="37" a="1"/>
  <c r="AF14" i="37" s="1"/>
  <c r="AD14" i="37" a="1"/>
  <c r="AD14" i="37" s="1"/>
  <c r="AG16" i="37"/>
  <c r="AE7" i="37" a="1"/>
  <c r="AE7" i="37" s="1"/>
  <c r="AE8" i="37" a="1"/>
  <c r="AE8" i="37" s="1"/>
  <c r="AE9" i="37" a="1"/>
  <c r="AE9" i="37" s="1"/>
  <c r="AE10" i="37" a="1"/>
  <c r="AE10" i="37" s="1"/>
  <c r="AE11" i="37" a="1"/>
  <c r="AE11" i="37" s="1"/>
  <c r="AE12" i="37" a="1"/>
  <c r="AE12" i="37" s="1"/>
  <c r="AE13" i="37" a="1"/>
  <c r="AE13" i="37" s="1"/>
  <c r="AE14" i="37" a="1"/>
  <c r="AE14" i="37" s="1"/>
  <c r="AF15" i="37" a="1"/>
  <c r="AF15" i="37" s="1"/>
  <c r="AD15" i="37" a="1"/>
  <c r="AD15" i="37" s="1"/>
  <c r="AH15" i="37"/>
  <c r="AI15" i="37" s="1"/>
  <c r="AH11" i="36"/>
  <c r="AH12" i="36"/>
  <c r="AH10" i="36"/>
  <c r="AF8" i="36"/>
  <c r="AH8" i="36"/>
  <c r="AH13" i="36"/>
  <c r="AF7" i="36"/>
  <c r="AF11" i="36"/>
  <c r="AF13" i="36"/>
  <c r="AF16" i="36"/>
  <c r="AF9" i="36"/>
  <c r="AH7" i="36"/>
  <c r="AH9" i="36"/>
  <c r="AF15" i="36"/>
  <c r="AF10" i="36"/>
  <c r="AF12" i="36"/>
  <c r="AH16" i="36"/>
  <c r="AF14" i="36"/>
  <c r="AE7" i="36" a="1"/>
  <c r="AE7" i="36" s="1"/>
  <c r="AG7" i="36"/>
  <c r="AE8" i="36" a="1"/>
  <c r="AE8" i="36" s="1"/>
  <c r="AG8" i="36"/>
  <c r="AE9" i="36" a="1"/>
  <c r="AE9" i="36" s="1"/>
  <c r="AG9" i="36"/>
  <c r="AE10" i="36" a="1"/>
  <c r="AE10" i="36" s="1"/>
  <c r="AG10" i="36"/>
  <c r="AE11" i="36" a="1"/>
  <c r="AE11" i="36" s="1"/>
  <c r="AG11" i="36"/>
  <c r="AE12" i="36" a="1"/>
  <c r="AE12" i="36" s="1"/>
  <c r="AG12" i="36"/>
  <c r="AE13" i="36" a="1"/>
  <c r="AE13" i="36" s="1"/>
  <c r="AG13" i="36"/>
  <c r="AE14" i="36" a="1"/>
  <c r="AE14" i="36" s="1"/>
  <c r="AG14" i="36"/>
  <c r="AE15" i="36" a="1"/>
  <c r="AE15" i="36" s="1"/>
  <c r="AG15" i="36"/>
  <c r="AE16" i="36" a="1"/>
  <c r="AE16" i="36" s="1"/>
  <c r="AG16" i="36"/>
  <c r="AH14" i="36"/>
  <c r="AH15" i="36"/>
  <c r="AD7" i="36" a="1"/>
  <c r="AD7" i="36" s="1"/>
  <c r="AD8" i="36" a="1"/>
  <c r="AD8" i="36" s="1"/>
  <c r="AD9" i="36" a="1"/>
  <c r="AD9" i="36" s="1"/>
  <c r="AD10" i="36" a="1"/>
  <c r="AD10" i="36" s="1"/>
  <c r="AD11" i="36" a="1"/>
  <c r="AD11" i="36" s="1"/>
  <c r="AD12" i="36" a="1"/>
  <c r="AD12" i="36" s="1"/>
  <c r="AD13" i="36" a="1"/>
  <c r="AD13" i="36" s="1"/>
  <c r="AD14" i="36" a="1"/>
  <c r="AD14" i="36" s="1"/>
  <c r="AD15" i="36" a="1"/>
  <c r="AD15" i="36" s="1"/>
  <c r="AD16" i="36" a="1"/>
  <c r="AD16" i="36" s="1"/>
  <c r="AE9" i="35"/>
  <c r="AH13" i="35"/>
  <c r="AG11" i="35"/>
  <c r="AF12" i="35"/>
  <c r="AH9" i="35"/>
  <c r="AE11" i="35"/>
  <c r="AG13" i="35"/>
  <c r="AI13" i="35" s="1"/>
  <c r="AH14" i="35"/>
  <c r="AG7" i="35"/>
  <c r="AI7" i="35" s="1"/>
  <c r="AF8" i="35"/>
  <c r="AH11" i="35"/>
  <c r="AI11" i="35" s="1"/>
  <c r="AE13" i="35"/>
  <c r="AE16" i="35"/>
  <c r="AG14" i="35"/>
  <c r="AE7" i="35"/>
  <c r="AG9" i="35"/>
  <c r="AF10" i="35"/>
  <c r="AH15" i="35"/>
  <c r="AF14" i="35" a="1"/>
  <c r="AF14" i="35" s="1"/>
  <c r="AD8" i="35" a="1"/>
  <c r="AD8" i="35" s="1"/>
  <c r="AG8" i="35"/>
  <c r="AD10" i="35" a="1"/>
  <c r="AD10" i="35" s="1"/>
  <c r="AG10" i="35"/>
  <c r="AD12" i="35" a="1"/>
  <c r="AD12" i="35" s="1"/>
  <c r="AG12" i="35"/>
  <c r="AD14" i="35" a="1"/>
  <c r="AD14" i="35" s="1"/>
  <c r="AF15" i="35" a="1"/>
  <c r="AF15" i="35" s="1"/>
  <c r="AF7" i="35" a="1"/>
  <c r="AF7" i="35" s="1"/>
  <c r="AE8" i="35" a="1"/>
  <c r="AE8" i="35" s="1"/>
  <c r="AH8" i="35"/>
  <c r="AF9" i="35" a="1"/>
  <c r="AF9" i="35" s="1"/>
  <c r="AE10" i="35" a="1"/>
  <c r="AE10" i="35" s="1"/>
  <c r="AH10" i="35"/>
  <c r="AF11" i="35" a="1"/>
  <c r="AF11" i="35" s="1"/>
  <c r="AE12" i="35" a="1"/>
  <c r="AE12" i="35" s="1"/>
  <c r="AH12" i="35"/>
  <c r="AF13" i="35" a="1"/>
  <c r="AF13" i="35" s="1"/>
  <c r="AE14" i="35" a="1"/>
  <c r="AE14" i="35" s="1"/>
  <c r="AD15" i="35" a="1"/>
  <c r="AD15" i="35" s="1"/>
  <c r="AG15" i="35"/>
  <c r="AF16" i="35" a="1"/>
  <c r="AF16" i="35" s="1"/>
  <c r="AD16" i="35" a="1"/>
  <c r="AD16" i="35" s="1"/>
  <c r="AG16" i="35"/>
  <c r="AD7" i="35" a="1"/>
  <c r="AD7" i="35" s="1"/>
  <c r="AD9" i="35" a="1"/>
  <c r="AD9" i="35" s="1"/>
  <c r="AD11" i="35" a="1"/>
  <c r="AD11" i="35" s="1"/>
  <c r="AD13" i="35" a="1"/>
  <c r="AD13" i="35" s="1"/>
  <c r="AE15" i="35" a="1"/>
  <c r="AE15" i="35" s="1"/>
  <c r="AH16" i="35"/>
  <c r="AF15" i="34"/>
  <c r="AG9" i="34"/>
  <c r="AG7" i="34"/>
  <c r="AE7" i="34"/>
  <c r="AF14" i="34"/>
  <c r="AF16" i="34"/>
  <c r="AH7" i="34"/>
  <c r="AI7" i="34" s="1"/>
  <c r="AF13" i="34"/>
  <c r="AF12" i="34" a="1"/>
  <c r="AF12" i="34" s="1"/>
  <c r="AD12" i="34" a="1"/>
  <c r="AD12" i="34" s="1"/>
  <c r="AH12" i="34"/>
  <c r="AE12" i="34" a="1"/>
  <c r="AE12" i="34" s="1"/>
  <c r="AF11" i="34" a="1"/>
  <c r="AF11" i="34" s="1"/>
  <c r="AD11" i="34" a="1"/>
  <c r="AD11" i="34" s="1"/>
  <c r="AH11" i="34"/>
  <c r="AE11" i="34" a="1"/>
  <c r="AE11" i="34" s="1"/>
  <c r="AG12" i="34"/>
  <c r="AF10" i="34" a="1"/>
  <c r="AF10" i="34" s="1"/>
  <c r="AD10" i="34" a="1"/>
  <c r="AD10" i="34" s="1"/>
  <c r="AH10" i="34"/>
  <c r="AE10" i="34" a="1"/>
  <c r="AE10" i="34" s="1"/>
  <c r="AG11" i="34"/>
  <c r="AF9" i="34" a="1"/>
  <c r="AF9" i="34" s="1"/>
  <c r="AD9" i="34" a="1"/>
  <c r="AD9" i="34" s="1"/>
  <c r="AH9" i="34"/>
  <c r="AI9" i="34" s="1"/>
  <c r="AE9" i="34" a="1"/>
  <c r="AE9" i="34" s="1"/>
  <c r="AG10" i="34"/>
  <c r="AF8" i="34" a="1"/>
  <c r="AF8" i="34" s="1"/>
  <c r="AD8" i="34" a="1"/>
  <c r="AD8" i="34" s="1"/>
  <c r="AH8" i="34"/>
  <c r="AI8" i="34" s="1"/>
  <c r="AE8" i="34" a="1"/>
  <c r="AE8" i="34" s="1"/>
  <c r="AF7" i="34" a="1"/>
  <c r="AF7" i="34" s="1"/>
  <c r="AD7" i="34" a="1"/>
  <c r="AD7" i="34" s="1"/>
  <c r="AE13" i="34" a="1"/>
  <c r="AE13" i="34" s="1"/>
  <c r="AG13" i="34"/>
  <c r="AE14" i="34" a="1"/>
  <c r="AE14" i="34" s="1"/>
  <c r="AG14" i="34"/>
  <c r="AE15" i="34" a="1"/>
  <c r="AE15" i="34" s="1"/>
  <c r="AG15" i="34"/>
  <c r="AE16" i="34" a="1"/>
  <c r="AE16" i="34" s="1"/>
  <c r="AG16" i="34"/>
  <c r="AH13" i="34"/>
  <c r="AH14" i="34"/>
  <c r="AH15" i="34"/>
  <c r="AH16" i="34"/>
  <c r="AD13" i="34" a="1"/>
  <c r="AD13" i="34" s="1"/>
  <c r="AD14" i="34" a="1"/>
  <c r="AD14" i="34" s="1"/>
  <c r="AD15" i="34" a="1"/>
  <c r="AD15" i="34" s="1"/>
  <c r="AD16" i="34" a="1"/>
  <c r="AD16" i="34" s="1"/>
  <c r="G26" i="33"/>
  <c r="E26" i="33"/>
  <c r="J24" i="33"/>
  <c r="C24" i="33"/>
  <c r="J23" i="33"/>
  <c r="C23" i="33"/>
  <c r="J22" i="33"/>
  <c r="C22" i="33"/>
  <c r="J20" i="33"/>
  <c r="C20" i="33"/>
  <c r="J19" i="33"/>
  <c r="C19" i="33"/>
  <c r="J18" i="33"/>
  <c r="C18" i="33"/>
  <c r="AB16" i="33"/>
  <c r="J16" i="33"/>
  <c r="C16" i="33"/>
  <c r="AB15" i="33"/>
  <c r="AE15" i="33" s="1" a="1"/>
  <c r="J15" i="33"/>
  <c r="C15" i="33"/>
  <c r="AB14" i="33"/>
  <c r="N14" i="33"/>
  <c r="N15" i="33" s="1"/>
  <c r="N16" i="33" s="1"/>
  <c r="N18" i="33" s="1"/>
  <c r="N19" i="33" s="1"/>
  <c r="N20" i="33" s="1"/>
  <c r="N22" i="33" s="1"/>
  <c r="N23" i="33" s="1"/>
  <c r="N24" i="33" s="1"/>
  <c r="N26" i="33" s="1"/>
  <c r="L14" i="33"/>
  <c r="L15" i="33" s="1"/>
  <c r="L16" i="33" s="1"/>
  <c r="L18" i="33" s="1"/>
  <c r="L19" i="33" s="1"/>
  <c r="L20" i="33" s="1"/>
  <c r="L22" i="33" s="1"/>
  <c r="L23" i="33" s="1"/>
  <c r="L24" i="33" s="1"/>
  <c r="L26" i="33" s="1"/>
  <c r="J14" i="33"/>
  <c r="C14" i="33"/>
  <c r="AB13" i="33"/>
  <c r="AB12" i="33"/>
  <c r="AB11" i="33"/>
  <c r="AB10" i="33"/>
  <c r="AH10" i="33" s="1"/>
  <c r="AB9" i="33"/>
  <c r="AB8" i="33"/>
  <c r="AB7" i="33"/>
  <c r="AS24" i="26"/>
  <c r="AS25" i="26"/>
  <c r="AS26" i="26"/>
  <c r="AS27" i="26"/>
  <c r="AS28" i="26"/>
  <c r="AS29" i="26"/>
  <c r="AS30" i="26"/>
  <c r="AS31" i="26"/>
  <c r="AS32" i="26"/>
  <c r="AR24" i="26"/>
  <c r="AR25" i="26"/>
  <c r="AR26" i="26"/>
  <c r="AR27" i="26"/>
  <c r="AR28" i="26"/>
  <c r="AR29" i="26"/>
  <c r="AR30" i="26"/>
  <c r="AR31" i="26"/>
  <c r="AR32" i="26"/>
  <c r="AQ24" i="26"/>
  <c r="AQ25" i="26"/>
  <c r="AQ26" i="26"/>
  <c r="AQ27" i="26"/>
  <c r="AQ28" i="26"/>
  <c r="AQ29" i="26"/>
  <c r="AQ30" i="26"/>
  <c r="AQ31" i="26"/>
  <c r="AQ32" i="26"/>
  <c r="AP24" i="26"/>
  <c r="AP25" i="26"/>
  <c r="AP26" i="26"/>
  <c r="AP27" i="26"/>
  <c r="AP28" i="26"/>
  <c r="AP29" i="26"/>
  <c r="AP30" i="26"/>
  <c r="AP31" i="26"/>
  <c r="AP32" i="26"/>
  <c r="AO24" i="26"/>
  <c r="AO25" i="26"/>
  <c r="AO26" i="26"/>
  <c r="AO27" i="26"/>
  <c r="AO28" i="26"/>
  <c r="AO29" i="26"/>
  <c r="AO30" i="26"/>
  <c r="AO31" i="26"/>
  <c r="AO32" i="26"/>
  <c r="AN24" i="26"/>
  <c r="AN25" i="26"/>
  <c r="AN26" i="26"/>
  <c r="AN27" i="26"/>
  <c r="AN28" i="26"/>
  <c r="AN29" i="26"/>
  <c r="AN30" i="26"/>
  <c r="AN31" i="26"/>
  <c r="AN32" i="26"/>
  <c r="AT24" i="26"/>
  <c r="AT25" i="26"/>
  <c r="AT26" i="26"/>
  <c r="AT27" i="26"/>
  <c r="AT28" i="26"/>
  <c r="AT29" i="26"/>
  <c r="AT30" i="26"/>
  <c r="AT31" i="26"/>
  <c r="AT32" i="26"/>
  <c r="AU24" i="26"/>
  <c r="AU25" i="26"/>
  <c r="AU26" i="26"/>
  <c r="AU27" i="26"/>
  <c r="AU28" i="26"/>
  <c r="AU29" i="26"/>
  <c r="AU30" i="26"/>
  <c r="AU31" i="26"/>
  <c r="AU32" i="26"/>
  <c r="AN23" i="26"/>
  <c r="AO23" i="26"/>
  <c r="AP23" i="26"/>
  <c r="AQ23" i="26"/>
  <c r="AR23" i="26"/>
  <c r="AS23" i="26"/>
  <c r="AT23" i="26"/>
  <c r="AU23" i="26"/>
  <c r="AM24" i="26"/>
  <c r="AM25" i="26"/>
  <c r="AM26" i="26"/>
  <c r="AM27" i="26"/>
  <c r="AM28" i="26"/>
  <c r="AM29" i="26"/>
  <c r="AM30" i="26"/>
  <c r="AM31" i="26"/>
  <c r="AM32" i="26"/>
  <c r="AM23" i="26"/>
  <c r="G26" i="25"/>
  <c r="E26" i="25"/>
  <c r="J24" i="25"/>
  <c r="C24" i="25"/>
  <c r="J23" i="25"/>
  <c r="C23" i="25"/>
  <c r="J22" i="25"/>
  <c r="C22" i="25"/>
  <c r="J20" i="25"/>
  <c r="C20" i="25"/>
  <c r="J19" i="25"/>
  <c r="C19" i="25"/>
  <c r="J18" i="25"/>
  <c r="C18" i="25"/>
  <c r="AB16" i="25"/>
  <c r="J16" i="25"/>
  <c r="C16" i="25"/>
  <c r="AE15" i="25" a="1"/>
  <c r="AB15" i="25"/>
  <c r="J15" i="25"/>
  <c r="C15" i="25"/>
  <c r="AB14" i="25"/>
  <c r="N14" i="25"/>
  <c r="N15" i="25" s="1"/>
  <c r="N16" i="25" s="1"/>
  <c r="N18" i="25" s="1"/>
  <c r="N19" i="25" s="1"/>
  <c r="N20" i="25" s="1"/>
  <c r="N22" i="25" s="1"/>
  <c r="N23" i="25" s="1"/>
  <c r="N24" i="25" s="1"/>
  <c r="N26" i="25" s="1"/>
  <c r="L14" i="25"/>
  <c r="L15" i="25" s="1"/>
  <c r="L16" i="25" s="1"/>
  <c r="L18" i="25" s="1"/>
  <c r="L19" i="25" s="1"/>
  <c r="L20" i="25" s="1"/>
  <c r="L22" i="25" s="1"/>
  <c r="L23" i="25" s="1"/>
  <c r="L24" i="25" s="1"/>
  <c r="L26" i="25" s="1"/>
  <c r="J14" i="25"/>
  <c r="C14" i="25"/>
  <c r="AE13" i="25" a="1"/>
  <c r="AB13" i="25"/>
  <c r="AE12" i="25" a="1"/>
  <c r="AB12" i="25"/>
  <c r="AE11" i="25" a="1"/>
  <c r="AB11" i="25"/>
  <c r="AE10" i="25" a="1"/>
  <c r="AB10" i="25"/>
  <c r="AE9" i="25" a="1"/>
  <c r="AB9" i="25"/>
  <c r="AE8" i="25" a="1"/>
  <c r="AB8" i="25"/>
  <c r="AE7" i="25" a="1"/>
  <c r="AB7" i="25"/>
  <c r="AX17" i="26"/>
  <c r="AX18" i="26"/>
  <c r="AX19" i="26"/>
  <c r="AX20" i="26"/>
  <c r="AX21" i="26"/>
  <c r="AX22" i="26"/>
  <c r="AX23" i="26"/>
  <c r="AX24" i="26"/>
  <c r="AX25" i="26"/>
  <c r="AX26" i="26"/>
  <c r="AX27" i="26"/>
  <c r="AX28" i="26"/>
  <c r="AE34" i="30" s="1"/>
  <c r="AX29" i="26"/>
  <c r="AW17" i="26"/>
  <c r="AW18" i="26"/>
  <c r="AW19" i="26"/>
  <c r="AW20" i="26"/>
  <c r="AW21" i="26"/>
  <c r="AW22" i="26"/>
  <c r="AW23" i="26"/>
  <c r="AW24" i="26"/>
  <c r="AW25" i="26"/>
  <c r="AW26" i="26"/>
  <c r="AW27" i="26"/>
  <c r="AW28" i="26"/>
  <c r="AD34" i="30" s="1"/>
  <c r="AW29" i="26"/>
  <c r="AW30" i="26"/>
  <c r="AP159" i="30"/>
  <c r="AP160" i="30"/>
  <c r="AP161" i="30"/>
  <c r="AP162" i="30"/>
  <c r="AP163" i="30"/>
  <c r="AP164" i="30"/>
  <c r="AP165" i="30"/>
  <c r="AP166" i="30"/>
  <c r="AP167" i="30"/>
  <c r="AP168" i="30"/>
  <c r="AP169" i="30"/>
  <c r="AP170" i="30"/>
  <c r="AP171" i="30"/>
  <c r="AP172" i="30"/>
  <c r="AP173" i="30"/>
  <c r="AP174" i="30"/>
  <c r="AP175" i="30"/>
  <c r="AP176" i="30"/>
  <c r="AP177" i="30"/>
  <c r="AP178" i="30"/>
  <c r="AP179" i="30"/>
  <c r="AP180" i="30"/>
  <c r="AP181" i="30"/>
  <c r="AP182" i="30"/>
  <c r="AP183" i="30"/>
  <c r="AP184" i="30"/>
  <c r="AP185" i="30"/>
  <c r="AP186" i="30"/>
  <c r="AP187" i="30"/>
  <c r="AP188" i="30"/>
  <c r="AP189" i="30"/>
  <c r="AP190" i="30"/>
  <c r="AP191" i="30"/>
  <c r="AP192" i="30"/>
  <c r="AP193" i="30"/>
  <c r="AP194" i="30"/>
  <c r="AP195" i="30"/>
  <c r="AP196" i="30"/>
  <c r="AP197" i="30"/>
  <c r="AP198" i="30"/>
  <c r="AP199" i="30"/>
  <c r="AP200" i="30"/>
  <c r="AN159" i="30"/>
  <c r="AN160" i="30"/>
  <c r="AN161" i="30"/>
  <c r="AN162" i="30"/>
  <c r="AN163" i="30"/>
  <c r="AN164" i="30"/>
  <c r="AN165" i="30"/>
  <c r="AN166" i="30"/>
  <c r="AN167" i="30"/>
  <c r="AN168" i="30"/>
  <c r="AN169" i="30"/>
  <c r="AN170" i="30"/>
  <c r="AN171" i="30"/>
  <c r="AN172" i="30"/>
  <c r="AN173" i="30"/>
  <c r="AN174" i="30"/>
  <c r="AN175" i="30"/>
  <c r="AN176" i="30"/>
  <c r="AN177" i="30"/>
  <c r="AN178" i="30"/>
  <c r="AN179" i="30"/>
  <c r="AN180" i="30"/>
  <c r="AN181" i="30"/>
  <c r="AN182" i="30"/>
  <c r="AN183" i="30"/>
  <c r="AN184" i="30"/>
  <c r="AN185" i="30"/>
  <c r="AN186" i="30"/>
  <c r="AN187" i="30"/>
  <c r="AN188" i="30"/>
  <c r="AN189" i="30"/>
  <c r="AN190" i="30"/>
  <c r="AN191" i="30"/>
  <c r="AN192" i="30"/>
  <c r="AN193" i="30"/>
  <c r="AN194" i="30"/>
  <c r="AN195" i="30"/>
  <c r="AN196" i="30"/>
  <c r="AN197" i="30"/>
  <c r="AN198" i="30"/>
  <c r="AN199" i="30"/>
  <c r="AN200" i="30"/>
  <c r="AM159" i="30"/>
  <c r="AM160" i="30"/>
  <c r="AM161" i="30"/>
  <c r="AM162" i="30"/>
  <c r="AM163" i="30"/>
  <c r="AM164" i="30"/>
  <c r="AM165" i="30"/>
  <c r="AM166" i="30"/>
  <c r="AM167" i="30"/>
  <c r="AM168" i="30"/>
  <c r="AM169" i="30"/>
  <c r="AM170" i="30"/>
  <c r="AM171" i="30"/>
  <c r="AM172" i="30"/>
  <c r="AM173" i="30"/>
  <c r="AM174" i="30"/>
  <c r="AM175" i="30"/>
  <c r="AM176" i="30"/>
  <c r="AM177" i="30"/>
  <c r="AM178" i="30"/>
  <c r="AM179" i="30"/>
  <c r="AM180" i="30"/>
  <c r="AM181" i="30"/>
  <c r="AM182" i="30"/>
  <c r="AM183" i="30"/>
  <c r="AM184" i="30"/>
  <c r="AM185" i="30"/>
  <c r="AM186" i="30"/>
  <c r="AM187" i="30"/>
  <c r="AM188" i="30"/>
  <c r="AM189" i="30"/>
  <c r="AM190" i="30"/>
  <c r="AM191" i="30"/>
  <c r="AM192" i="30"/>
  <c r="AM193" i="30"/>
  <c r="AM194" i="30"/>
  <c r="AM195" i="30"/>
  <c r="AM196" i="30"/>
  <c r="AM197" i="30"/>
  <c r="AM198" i="30"/>
  <c r="AM199" i="30"/>
  <c r="AM200" i="30"/>
  <c r="AL159" i="30"/>
  <c r="AL160" i="30"/>
  <c r="AL161" i="30"/>
  <c r="AL162" i="30"/>
  <c r="AL163" i="30"/>
  <c r="AL164" i="30"/>
  <c r="AL165" i="30"/>
  <c r="AL166" i="30"/>
  <c r="AL167" i="30"/>
  <c r="AL168" i="30"/>
  <c r="AL169" i="30"/>
  <c r="AL170" i="30"/>
  <c r="AL171" i="30"/>
  <c r="AL172" i="30"/>
  <c r="AL173" i="30"/>
  <c r="AL174" i="30"/>
  <c r="AL175" i="30"/>
  <c r="AL176" i="30"/>
  <c r="AL177" i="30"/>
  <c r="AL178" i="30"/>
  <c r="AL179" i="30"/>
  <c r="AL180" i="30"/>
  <c r="AL181" i="30"/>
  <c r="AL182" i="30"/>
  <c r="AL183" i="30"/>
  <c r="AL184" i="30"/>
  <c r="AL185" i="30"/>
  <c r="AL186" i="30"/>
  <c r="AL187" i="30"/>
  <c r="AL188" i="30"/>
  <c r="AL189" i="30"/>
  <c r="AL190" i="30"/>
  <c r="AL191" i="30"/>
  <c r="AL192" i="30"/>
  <c r="AL193" i="30"/>
  <c r="AL194" i="30"/>
  <c r="AL195" i="30"/>
  <c r="AL196" i="30"/>
  <c r="AL197" i="30"/>
  <c r="AL198" i="30"/>
  <c r="AL199" i="30"/>
  <c r="AL200" i="30"/>
  <c r="AK159" i="30"/>
  <c r="AK160" i="30"/>
  <c r="AK161" i="30"/>
  <c r="AK162" i="30"/>
  <c r="AK163" i="30"/>
  <c r="AK164" i="30"/>
  <c r="AK165" i="30"/>
  <c r="AK166" i="30"/>
  <c r="AK167" i="30"/>
  <c r="AK168" i="30"/>
  <c r="AK169" i="30"/>
  <c r="AK170" i="30"/>
  <c r="AK171" i="30"/>
  <c r="AK172" i="30"/>
  <c r="AK173" i="30"/>
  <c r="AK174" i="30"/>
  <c r="AK175" i="30"/>
  <c r="AK176" i="30"/>
  <c r="AK177" i="30"/>
  <c r="AK178" i="30"/>
  <c r="AK179" i="30"/>
  <c r="AK180" i="30"/>
  <c r="AK181" i="30"/>
  <c r="AK182" i="30"/>
  <c r="AK183" i="30"/>
  <c r="AK184" i="30"/>
  <c r="AK185" i="30"/>
  <c r="AK186" i="30"/>
  <c r="AK187" i="30"/>
  <c r="AK188" i="30"/>
  <c r="AK189" i="30"/>
  <c r="AK190" i="30"/>
  <c r="AK191" i="30"/>
  <c r="AK192" i="30"/>
  <c r="AK193" i="30"/>
  <c r="AK194" i="30"/>
  <c r="AK195" i="30"/>
  <c r="AK196" i="30"/>
  <c r="AK197" i="30"/>
  <c r="AK198" i="30"/>
  <c r="AK199" i="30"/>
  <c r="AK200" i="30"/>
  <c r="AJ159" i="30"/>
  <c r="AJ160" i="30"/>
  <c r="AJ161" i="30"/>
  <c r="AJ162" i="30"/>
  <c r="AJ163" i="30"/>
  <c r="AJ164" i="30"/>
  <c r="AJ165" i="30"/>
  <c r="AJ166" i="30"/>
  <c r="AJ167" i="30"/>
  <c r="AJ168" i="30"/>
  <c r="AJ169" i="30"/>
  <c r="AJ170" i="30"/>
  <c r="AJ171" i="30"/>
  <c r="AJ172" i="30"/>
  <c r="AJ173" i="30"/>
  <c r="AJ174" i="30"/>
  <c r="AJ175" i="30"/>
  <c r="AJ176" i="30"/>
  <c r="AJ177" i="30"/>
  <c r="AJ178" i="30"/>
  <c r="AJ179" i="30"/>
  <c r="AJ180" i="30"/>
  <c r="AJ181" i="30"/>
  <c r="AJ182" i="30"/>
  <c r="AJ183" i="30"/>
  <c r="AJ184" i="30"/>
  <c r="AJ185" i="30"/>
  <c r="AJ186" i="30"/>
  <c r="AJ187" i="30"/>
  <c r="AJ188" i="30"/>
  <c r="AJ189" i="30"/>
  <c r="AJ190" i="30"/>
  <c r="AJ191" i="30"/>
  <c r="AJ192" i="30"/>
  <c r="AJ193" i="30"/>
  <c r="AJ194" i="30"/>
  <c r="AJ195" i="30"/>
  <c r="AJ196" i="30"/>
  <c r="AJ197" i="30"/>
  <c r="AJ198" i="30"/>
  <c r="AJ199" i="30"/>
  <c r="AJ200" i="30"/>
  <c r="AI159" i="30"/>
  <c r="AI160" i="30"/>
  <c r="AI161" i="30"/>
  <c r="AI162" i="30"/>
  <c r="AI163" i="30"/>
  <c r="AI164" i="30"/>
  <c r="AI165" i="30"/>
  <c r="AI166" i="30"/>
  <c r="AI167" i="30"/>
  <c r="AI168" i="30"/>
  <c r="AI169" i="30"/>
  <c r="AI170" i="30"/>
  <c r="AI171" i="30"/>
  <c r="AI172" i="30"/>
  <c r="AI173" i="30"/>
  <c r="AI174" i="30"/>
  <c r="AI175" i="30"/>
  <c r="AI176" i="30"/>
  <c r="AI177" i="30"/>
  <c r="AI178" i="30"/>
  <c r="AI179" i="30"/>
  <c r="AI180" i="30"/>
  <c r="AI181" i="30"/>
  <c r="AI182" i="30"/>
  <c r="AI183" i="30"/>
  <c r="AI184" i="30"/>
  <c r="AI185" i="30"/>
  <c r="AI186" i="30"/>
  <c r="AI187" i="30"/>
  <c r="AI188" i="30"/>
  <c r="AI189" i="30"/>
  <c r="AI190" i="30"/>
  <c r="AI191" i="30"/>
  <c r="AI192" i="30"/>
  <c r="AI193" i="30"/>
  <c r="AI194" i="30"/>
  <c r="AI195" i="30"/>
  <c r="AI196" i="30"/>
  <c r="AI197" i="30"/>
  <c r="AI198" i="30"/>
  <c r="AI199" i="30"/>
  <c r="AI200" i="30"/>
  <c r="AH159" i="30"/>
  <c r="AH160" i="30"/>
  <c r="AH161" i="30"/>
  <c r="AH162" i="30"/>
  <c r="AH163" i="30"/>
  <c r="AH164" i="30"/>
  <c r="AH165" i="30"/>
  <c r="AH166" i="30"/>
  <c r="AH167" i="30"/>
  <c r="AH168" i="30"/>
  <c r="AH169" i="30"/>
  <c r="AH170" i="30"/>
  <c r="AH171" i="30"/>
  <c r="AH172" i="30"/>
  <c r="AH173" i="30"/>
  <c r="AH174" i="30"/>
  <c r="AH175" i="30"/>
  <c r="AH176" i="30"/>
  <c r="AH177" i="30"/>
  <c r="AH178" i="30"/>
  <c r="AH179" i="30"/>
  <c r="AH180" i="30"/>
  <c r="AH181" i="30"/>
  <c r="AH182" i="30"/>
  <c r="AH183" i="30"/>
  <c r="AH184" i="30"/>
  <c r="AH185" i="30"/>
  <c r="AH186" i="30"/>
  <c r="AH187" i="30"/>
  <c r="AH188" i="30"/>
  <c r="AH189" i="30"/>
  <c r="AH190" i="30"/>
  <c r="AH191" i="30"/>
  <c r="AH192" i="30"/>
  <c r="AH193" i="30"/>
  <c r="AH194" i="30"/>
  <c r="AH195" i="30"/>
  <c r="AH196" i="30"/>
  <c r="AH197" i="30"/>
  <c r="AH198" i="30"/>
  <c r="AH199" i="30"/>
  <c r="AH200" i="30"/>
  <c r="AG159" i="30"/>
  <c r="AG160" i="30"/>
  <c r="AG161" i="30"/>
  <c r="AG162" i="30"/>
  <c r="AG163" i="30"/>
  <c r="AG164" i="30"/>
  <c r="AG165" i="30"/>
  <c r="AG166" i="30"/>
  <c r="AG167" i="30"/>
  <c r="AG168" i="30"/>
  <c r="AG169" i="30"/>
  <c r="AG170" i="30"/>
  <c r="AG171" i="30"/>
  <c r="AG172" i="30"/>
  <c r="AG173" i="30"/>
  <c r="AG174" i="30"/>
  <c r="AG175" i="30"/>
  <c r="AG176" i="30"/>
  <c r="AG177" i="30"/>
  <c r="AG178" i="30"/>
  <c r="AG179" i="30"/>
  <c r="AG180" i="30"/>
  <c r="AG181" i="30"/>
  <c r="AG182" i="30"/>
  <c r="AG183" i="30"/>
  <c r="AG184" i="30"/>
  <c r="AG185" i="30"/>
  <c r="AG186" i="30"/>
  <c r="AG187" i="30"/>
  <c r="AG188" i="30"/>
  <c r="AG189" i="30"/>
  <c r="AG190" i="30"/>
  <c r="AG191" i="30"/>
  <c r="AG192" i="30"/>
  <c r="AG193" i="30"/>
  <c r="AG194" i="30"/>
  <c r="AG195" i="30"/>
  <c r="AG196" i="30"/>
  <c r="AG197" i="30"/>
  <c r="AG198" i="30"/>
  <c r="AG199" i="30"/>
  <c r="AG200" i="30"/>
  <c r="AF159" i="30"/>
  <c r="AF160" i="30"/>
  <c r="AF161" i="30"/>
  <c r="AF162" i="30"/>
  <c r="AF163" i="30"/>
  <c r="AF164" i="30"/>
  <c r="AF165" i="30"/>
  <c r="AF166" i="30"/>
  <c r="AF167" i="30"/>
  <c r="AF168" i="30"/>
  <c r="AF169" i="30"/>
  <c r="AF170" i="30"/>
  <c r="AF171" i="30"/>
  <c r="AF172" i="30"/>
  <c r="AF173" i="30"/>
  <c r="AF174" i="30"/>
  <c r="AF175" i="30"/>
  <c r="AF176" i="30"/>
  <c r="AF177" i="30"/>
  <c r="AF178" i="30"/>
  <c r="AF179" i="30"/>
  <c r="AF180" i="30"/>
  <c r="AF181" i="30"/>
  <c r="AF182" i="30"/>
  <c r="AF183" i="30"/>
  <c r="AF184" i="30"/>
  <c r="AF185" i="30"/>
  <c r="AF186" i="30"/>
  <c r="AF187" i="30"/>
  <c r="AF188" i="30"/>
  <c r="AF189" i="30"/>
  <c r="AF190" i="30"/>
  <c r="AF191" i="30"/>
  <c r="AF192" i="30"/>
  <c r="AF193" i="30"/>
  <c r="AF194" i="30"/>
  <c r="AF195" i="30"/>
  <c r="AF196" i="30"/>
  <c r="AF197" i="30"/>
  <c r="AF198" i="30"/>
  <c r="AF199" i="30"/>
  <c r="AF200" i="30"/>
  <c r="AE48" i="30"/>
  <c r="AE49" i="30"/>
  <c r="AE50" i="30"/>
  <c r="AE51" i="30"/>
  <c r="AE52" i="30"/>
  <c r="AE53" i="30"/>
  <c r="AE54" i="30"/>
  <c r="AE55" i="30"/>
  <c r="AE56" i="30"/>
  <c r="AE57" i="30"/>
  <c r="AE58" i="30"/>
  <c r="AE59" i="30"/>
  <c r="AE60" i="30"/>
  <c r="AE61" i="30"/>
  <c r="AE62" i="30"/>
  <c r="AE63" i="30"/>
  <c r="AE64" i="30"/>
  <c r="AE65" i="30"/>
  <c r="AE66" i="30"/>
  <c r="AE67" i="30"/>
  <c r="AE68" i="30"/>
  <c r="AE69" i="30"/>
  <c r="AE70" i="30"/>
  <c r="AE71" i="30"/>
  <c r="AE72" i="30"/>
  <c r="AE73" i="30"/>
  <c r="AE74" i="30"/>
  <c r="AE75" i="30"/>
  <c r="AE76" i="30"/>
  <c r="AE77" i="30"/>
  <c r="AE78" i="30"/>
  <c r="AE79" i="30"/>
  <c r="AE80" i="30"/>
  <c r="AE81" i="30"/>
  <c r="AE82" i="30"/>
  <c r="AE83" i="30"/>
  <c r="AE84" i="30"/>
  <c r="AE85" i="30"/>
  <c r="AE86" i="30"/>
  <c r="AE87" i="30"/>
  <c r="AE88" i="30"/>
  <c r="AE89" i="30"/>
  <c r="AE90" i="30"/>
  <c r="AE91" i="30"/>
  <c r="AE92" i="30"/>
  <c r="AE93" i="30"/>
  <c r="AE94" i="30"/>
  <c r="AE95" i="30"/>
  <c r="AE96" i="30"/>
  <c r="AE97" i="30"/>
  <c r="AE98" i="30"/>
  <c r="AE99" i="30"/>
  <c r="AE100" i="30"/>
  <c r="AE101" i="30"/>
  <c r="AE102" i="30"/>
  <c r="AE103" i="30"/>
  <c r="AE104" i="30"/>
  <c r="AE105" i="30"/>
  <c r="AE106" i="30"/>
  <c r="AE107" i="30"/>
  <c r="AE108" i="30"/>
  <c r="AE109" i="30"/>
  <c r="AE110" i="30"/>
  <c r="AE111" i="30"/>
  <c r="AE112" i="30"/>
  <c r="AE113" i="30"/>
  <c r="AE114" i="30"/>
  <c r="AE115" i="30"/>
  <c r="AE116" i="30"/>
  <c r="AE117" i="30"/>
  <c r="AE118" i="30"/>
  <c r="AE119" i="30"/>
  <c r="AE120" i="30"/>
  <c r="AE121" i="30"/>
  <c r="AE122" i="30"/>
  <c r="AE123" i="30"/>
  <c r="AE124" i="30"/>
  <c r="AE125" i="30"/>
  <c r="AE126" i="30"/>
  <c r="AE127" i="30"/>
  <c r="AE128" i="30"/>
  <c r="AE129" i="30"/>
  <c r="AE130" i="30"/>
  <c r="AE131" i="30"/>
  <c r="AE132" i="30"/>
  <c r="AE133" i="30"/>
  <c r="AE134" i="30"/>
  <c r="AE135" i="30"/>
  <c r="AE136" i="30"/>
  <c r="AE137" i="30"/>
  <c r="AE138" i="30"/>
  <c r="AE139" i="30"/>
  <c r="AE140" i="30"/>
  <c r="AE141" i="30"/>
  <c r="AE142" i="30"/>
  <c r="AE143" i="30"/>
  <c r="AE144" i="30"/>
  <c r="AE145" i="30"/>
  <c r="AE146" i="30"/>
  <c r="AE147" i="30"/>
  <c r="AE148" i="30"/>
  <c r="AE149" i="30"/>
  <c r="AE150" i="30"/>
  <c r="AE151" i="30"/>
  <c r="AE152" i="30"/>
  <c r="AE153" i="30"/>
  <c r="AE154" i="30"/>
  <c r="AE155" i="30"/>
  <c r="AE156" i="30"/>
  <c r="AE157" i="30"/>
  <c r="AE158" i="30"/>
  <c r="AE159" i="30"/>
  <c r="AE160" i="30"/>
  <c r="AE161" i="30"/>
  <c r="AE162" i="30"/>
  <c r="AE163" i="30"/>
  <c r="AE164" i="30"/>
  <c r="AE165" i="30"/>
  <c r="AE166" i="30"/>
  <c r="AE167" i="30"/>
  <c r="AE168" i="30"/>
  <c r="AE169" i="30"/>
  <c r="AE170" i="30"/>
  <c r="AE171" i="30"/>
  <c r="AE172" i="30"/>
  <c r="AE173" i="30"/>
  <c r="AE174" i="30"/>
  <c r="AE175" i="30"/>
  <c r="AE176" i="30"/>
  <c r="AE177" i="30"/>
  <c r="AE178" i="30"/>
  <c r="AE179" i="30"/>
  <c r="AE180" i="30"/>
  <c r="AE181" i="30"/>
  <c r="AE182" i="30"/>
  <c r="AE183" i="30"/>
  <c r="AE184" i="30"/>
  <c r="AE185" i="30"/>
  <c r="AE186" i="30"/>
  <c r="AE187" i="30"/>
  <c r="AE188" i="30"/>
  <c r="AE189" i="30"/>
  <c r="AE190" i="30"/>
  <c r="AE191" i="30"/>
  <c r="AE192" i="30"/>
  <c r="AE193" i="30"/>
  <c r="AE194" i="30"/>
  <c r="AE195" i="30"/>
  <c r="AE196" i="30"/>
  <c r="AE197" i="30"/>
  <c r="AE198" i="30"/>
  <c r="AE199" i="30"/>
  <c r="AE200" i="30"/>
  <c r="AD35" i="30"/>
  <c r="AD36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D61" i="30"/>
  <c r="AD62" i="30"/>
  <c r="AD63" i="30"/>
  <c r="AD64" i="30"/>
  <c r="AD65" i="30"/>
  <c r="AD66" i="30"/>
  <c r="AD67" i="30"/>
  <c r="AD68" i="30"/>
  <c r="AD69" i="30"/>
  <c r="AD70" i="30"/>
  <c r="AD71" i="30"/>
  <c r="AD72" i="30"/>
  <c r="AD73" i="30"/>
  <c r="AD74" i="30"/>
  <c r="AD75" i="30"/>
  <c r="AD76" i="30"/>
  <c r="AD77" i="30"/>
  <c r="AD78" i="30"/>
  <c r="AD79" i="30"/>
  <c r="AD80" i="30"/>
  <c r="AD81" i="30"/>
  <c r="AD82" i="30"/>
  <c r="AD83" i="30"/>
  <c r="AD84" i="30"/>
  <c r="AD85" i="30"/>
  <c r="AD86" i="30"/>
  <c r="AD87" i="30"/>
  <c r="AD88" i="30"/>
  <c r="AD89" i="30"/>
  <c r="AD90" i="30"/>
  <c r="AD91" i="30"/>
  <c r="AD92" i="30"/>
  <c r="AD93" i="30"/>
  <c r="AD94" i="30"/>
  <c r="AD95" i="30"/>
  <c r="AD96" i="30"/>
  <c r="AD97" i="30"/>
  <c r="AD98" i="30"/>
  <c r="AD99" i="30"/>
  <c r="AD100" i="30"/>
  <c r="AD101" i="30"/>
  <c r="AD102" i="30"/>
  <c r="AD103" i="30"/>
  <c r="AD104" i="30"/>
  <c r="AD105" i="30"/>
  <c r="AD106" i="30"/>
  <c r="AD107" i="30"/>
  <c r="AD108" i="30"/>
  <c r="AD109" i="30"/>
  <c r="AD110" i="30"/>
  <c r="AD111" i="30"/>
  <c r="AD112" i="30"/>
  <c r="AD113" i="30"/>
  <c r="AD114" i="30"/>
  <c r="AD115" i="30"/>
  <c r="AD116" i="30"/>
  <c r="AD117" i="30"/>
  <c r="AD118" i="30"/>
  <c r="AD119" i="30"/>
  <c r="AD120" i="30"/>
  <c r="AD121" i="30"/>
  <c r="AD122" i="30"/>
  <c r="AD123" i="30"/>
  <c r="AD124" i="30"/>
  <c r="AD125" i="30"/>
  <c r="AD126" i="30"/>
  <c r="AD127" i="30"/>
  <c r="AD128" i="30"/>
  <c r="AD129" i="30"/>
  <c r="AD130" i="30"/>
  <c r="AD131" i="30"/>
  <c r="AD132" i="30"/>
  <c r="AD133" i="30"/>
  <c r="AD134" i="30"/>
  <c r="AD135" i="30"/>
  <c r="AD136" i="30"/>
  <c r="AD137" i="30"/>
  <c r="AD138" i="30"/>
  <c r="AD139" i="30"/>
  <c r="AD140" i="30"/>
  <c r="AD141" i="30"/>
  <c r="AD142" i="30"/>
  <c r="AD143" i="30"/>
  <c r="AD144" i="30"/>
  <c r="AD145" i="30"/>
  <c r="AD146" i="30"/>
  <c r="AD147" i="30"/>
  <c r="AD148" i="30"/>
  <c r="AD149" i="30"/>
  <c r="AD150" i="30"/>
  <c r="AD151" i="30"/>
  <c r="AD152" i="30"/>
  <c r="AD153" i="30"/>
  <c r="AD154" i="30"/>
  <c r="AD155" i="30"/>
  <c r="AD156" i="30"/>
  <c r="AD157" i="30"/>
  <c r="AD158" i="30"/>
  <c r="AD159" i="30"/>
  <c r="AD160" i="30"/>
  <c r="AD161" i="30"/>
  <c r="AD162" i="30"/>
  <c r="AD163" i="30"/>
  <c r="AD164" i="30"/>
  <c r="AD165" i="30"/>
  <c r="AD166" i="30"/>
  <c r="AD167" i="30"/>
  <c r="AD168" i="30"/>
  <c r="AD169" i="30"/>
  <c r="AD170" i="30"/>
  <c r="AD171" i="30"/>
  <c r="AD172" i="30"/>
  <c r="AD173" i="30"/>
  <c r="AD174" i="30"/>
  <c r="AD175" i="30"/>
  <c r="AD176" i="30"/>
  <c r="AD177" i="30"/>
  <c r="AD178" i="30"/>
  <c r="AD179" i="30"/>
  <c r="AD180" i="30"/>
  <c r="AD181" i="30"/>
  <c r="AD182" i="30"/>
  <c r="AD183" i="30"/>
  <c r="AD184" i="30"/>
  <c r="AD185" i="30"/>
  <c r="AD186" i="30"/>
  <c r="AD187" i="30"/>
  <c r="AD188" i="30"/>
  <c r="AD189" i="30"/>
  <c r="AD190" i="30"/>
  <c r="AD191" i="30"/>
  <c r="AD192" i="30"/>
  <c r="AD193" i="30"/>
  <c r="AD194" i="30"/>
  <c r="AD195" i="30"/>
  <c r="AD196" i="30"/>
  <c r="AD197" i="30"/>
  <c r="AD198" i="30"/>
  <c r="AD199" i="30"/>
  <c r="AD200" i="30"/>
  <c r="AM4" i="26"/>
  <c r="AM5" i="26"/>
  <c r="AM6" i="26"/>
  <c r="AM7" i="26"/>
  <c r="AM8" i="26"/>
  <c r="AM9" i="26"/>
  <c r="AM10" i="26"/>
  <c r="AM11" i="26"/>
  <c r="AM12" i="26"/>
  <c r="AM3" i="26"/>
  <c r="AC10" i="44" l="1"/>
  <c r="AI10" i="44"/>
  <c r="AK10" i="44" s="1"/>
  <c r="AI8" i="44"/>
  <c r="AK8" i="44" s="1"/>
  <c r="AI12" i="44"/>
  <c r="AC12" i="44"/>
  <c r="AI14" i="44"/>
  <c r="AC8" i="44"/>
  <c r="AJ12" i="44"/>
  <c r="AJ14" i="44"/>
  <c r="AC14" i="44"/>
  <c r="AJ13" i="44"/>
  <c r="AC13" i="44"/>
  <c r="AI15" i="44"/>
  <c r="AK15" i="44" s="1"/>
  <c r="AI9" i="44"/>
  <c r="AJ7" i="44"/>
  <c r="AC7" i="44"/>
  <c r="AC15" i="44"/>
  <c r="AI13" i="44"/>
  <c r="AJ11" i="44"/>
  <c r="AC11" i="44"/>
  <c r="AI7" i="44"/>
  <c r="AI16" i="44"/>
  <c r="AI11" i="44"/>
  <c r="AK11" i="44" s="1"/>
  <c r="AJ9" i="44"/>
  <c r="AC9" i="44"/>
  <c r="AJ16" i="44"/>
  <c r="AC16" i="44"/>
  <c r="AJ7" i="45"/>
  <c r="AC7" i="45"/>
  <c r="AJ13" i="45"/>
  <c r="AC13" i="45"/>
  <c r="AI9" i="45"/>
  <c r="AI11" i="45"/>
  <c r="AJ9" i="45"/>
  <c r="AC9" i="45"/>
  <c r="AJ15" i="45"/>
  <c r="AK15" i="45" s="1"/>
  <c r="AC15" i="45"/>
  <c r="AJ14" i="45"/>
  <c r="AK14" i="45" s="1"/>
  <c r="AC14" i="45"/>
  <c r="AI8" i="45"/>
  <c r="AI10" i="45"/>
  <c r="AJ8" i="45"/>
  <c r="AC8" i="45"/>
  <c r="AI16" i="45"/>
  <c r="AI13" i="45"/>
  <c r="AJ11" i="45"/>
  <c r="AC11" i="45"/>
  <c r="AJ10" i="45"/>
  <c r="AC10" i="45"/>
  <c r="AJ12" i="45"/>
  <c r="AK12" i="45" s="1"/>
  <c r="AC12" i="45"/>
  <c r="AJ16" i="45"/>
  <c r="AC16" i="45"/>
  <c r="AI7" i="45"/>
  <c r="AJ16" i="42"/>
  <c r="AK16" i="42" s="1"/>
  <c r="AC16" i="42"/>
  <c r="AJ10" i="42"/>
  <c r="AC10" i="42"/>
  <c r="AI7" i="42"/>
  <c r="AI13" i="42"/>
  <c r="AI8" i="42"/>
  <c r="AJ12" i="42"/>
  <c r="AC12" i="42"/>
  <c r="AI9" i="42"/>
  <c r="AJ8" i="42"/>
  <c r="AC8" i="42"/>
  <c r="AI11" i="42"/>
  <c r="AI12" i="42"/>
  <c r="AJ11" i="42"/>
  <c r="AC11" i="42"/>
  <c r="AJ7" i="42"/>
  <c r="AC7" i="42"/>
  <c r="AJ15" i="42"/>
  <c r="AK15" i="42" s="1"/>
  <c r="AC15" i="42"/>
  <c r="AJ14" i="42"/>
  <c r="AK14" i="42" s="1"/>
  <c r="AC14" i="42"/>
  <c r="AJ13" i="42"/>
  <c r="AC13" i="42"/>
  <c r="AI10" i="42"/>
  <c r="AJ9" i="42"/>
  <c r="AC9" i="42"/>
  <c r="AI13" i="41"/>
  <c r="AJ14" i="41"/>
  <c r="AK14" i="41" s="1"/>
  <c r="AC14" i="41"/>
  <c r="AJ9" i="41"/>
  <c r="AC9" i="41"/>
  <c r="AI12" i="41"/>
  <c r="AJ11" i="41"/>
  <c r="AC11" i="41"/>
  <c r="AI8" i="41"/>
  <c r="AJ7" i="41"/>
  <c r="AC7" i="41"/>
  <c r="AI10" i="41"/>
  <c r="AJ15" i="41"/>
  <c r="AK15" i="41" s="1"/>
  <c r="AC15" i="41"/>
  <c r="AI11" i="41"/>
  <c r="AJ10" i="41"/>
  <c r="AC10" i="41"/>
  <c r="AI7" i="41"/>
  <c r="AJ16" i="41"/>
  <c r="AC16" i="41"/>
  <c r="AI16" i="41"/>
  <c r="AJ13" i="41"/>
  <c r="AK13" i="41" s="1"/>
  <c r="AC13" i="41"/>
  <c r="AJ12" i="41"/>
  <c r="AC12" i="41"/>
  <c r="AI9" i="41"/>
  <c r="AJ8" i="41"/>
  <c r="AC8" i="41"/>
  <c r="AJ15" i="40"/>
  <c r="AC15" i="40"/>
  <c r="AI14" i="40"/>
  <c r="AI10" i="40"/>
  <c r="AK10" i="40" s="1"/>
  <c r="AJ14" i="40"/>
  <c r="AC14" i="40"/>
  <c r="AJ10" i="40"/>
  <c r="AC10" i="40"/>
  <c r="AJ13" i="40"/>
  <c r="AC13" i="40"/>
  <c r="AI13" i="40"/>
  <c r="AJ9" i="40"/>
  <c r="AK9" i="40" s="1"/>
  <c r="AC9" i="40"/>
  <c r="AI8" i="40"/>
  <c r="AI16" i="40"/>
  <c r="AJ8" i="40"/>
  <c r="AC8" i="40"/>
  <c r="AI15" i="40"/>
  <c r="AJ11" i="40"/>
  <c r="AK11" i="40" s="1"/>
  <c r="AC11" i="40"/>
  <c r="AJ7" i="40"/>
  <c r="AK7" i="40" s="1"/>
  <c r="AC7" i="40"/>
  <c r="AJ16" i="40"/>
  <c r="AK16" i="40" s="1"/>
  <c r="AC16" i="40"/>
  <c r="AJ12" i="40"/>
  <c r="AC12" i="40"/>
  <c r="AI12" i="40"/>
  <c r="AI7" i="39"/>
  <c r="AI16" i="39"/>
  <c r="AJ12" i="39"/>
  <c r="AK12" i="39" s="1"/>
  <c r="AC12" i="39"/>
  <c r="AI10" i="39"/>
  <c r="AJ9" i="39"/>
  <c r="AK9" i="39" s="1"/>
  <c r="AC9" i="39"/>
  <c r="AJ7" i="39"/>
  <c r="AK7" i="39" s="1"/>
  <c r="AC7" i="39"/>
  <c r="AJ15" i="39"/>
  <c r="AC15" i="39"/>
  <c r="AI8" i="39"/>
  <c r="AJ14" i="39"/>
  <c r="AC14" i="39"/>
  <c r="AI15" i="39"/>
  <c r="AJ16" i="39"/>
  <c r="AC16" i="39"/>
  <c r="AJ13" i="39"/>
  <c r="AK13" i="39" s="1"/>
  <c r="AC13" i="39"/>
  <c r="AJ11" i="39"/>
  <c r="AK11" i="39" s="1"/>
  <c r="AC11" i="39"/>
  <c r="AI14" i="39"/>
  <c r="AJ8" i="39"/>
  <c r="AC8" i="39"/>
  <c r="AJ10" i="39"/>
  <c r="AC10" i="39"/>
  <c r="AJ15" i="38"/>
  <c r="AK15" i="38" s="1"/>
  <c r="AC15" i="38"/>
  <c r="AI11" i="38"/>
  <c r="AJ7" i="38"/>
  <c r="AC7" i="38"/>
  <c r="AJ14" i="38"/>
  <c r="AK14" i="38" s="1"/>
  <c r="AC14" i="38"/>
  <c r="AJ13" i="38"/>
  <c r="AC13" i="38"/>
  <c r="AI10" i="38"/>
  <c r="AJ9" i="38"/>
  <c r="AC9" i="38"/>
  <c r="AI16" i="38"/>
  <c r="AJ10" i="38"/>
  <c r="AK10" i="38" s="1"/>
  <c r="AC10" i="38"/>
  <c r="AI7" i="38"/>
  <c r="AI12" i="38"/>
  <c r="AJ11" i="38"/>
  <c r="AC11" i="38"/>
  <c r="AI8" i="38"/>
  <c r="AI13" i="38"/>
  <c r="AJ12" i="38"/>
  <c r="AC12" i="38"/>
  <c r="AI9" i="38"/>
  <c r="AJ8" i="38"/>
  <c r="AC8" i="38"/>
  <c r="AJ16" i="38"/>
  <c r="AC16" i="38"/>
  <c r="AI16" i="37"/>
  <c r="AJ11" i="37"/>
  <c r="AC11" i="37"/>
  <c r="AI8" i="37"/>
  <c r="AJ13" i="37"/>
  <c r="AC13" i="37"/>
  <c r="AJ12" i="37"/>
  <c r="AC12" i="37"/>
  <c r="AI10" i="37"/>
  <c r="AJ9" i="37"/>
  <c r="AC9" i="37"/>
  <c r="AJ16" i="37"/>
  <c r="AC16" i="37"/>
  <c r="AI12" i="37"/>
  <c r="AJ7" i="37"/>
  <c r="AC7" i="37"/>
  <c r="AJ14" i="37"/>
  <c r="AK14" i="37" s="1"/>
  <c r="AC14" i="37"/>
  <c r="AI13" i="37"/>
  <c r="AI9" i="37"/>
  <c r="AJ8" i="37"/>
  <c r="AC8" i="37"/>
  <c r="AJ15" i="37"/>
  <c r="AK15" i="37" s="1"/>
  <c r="AC15" i="37"/>
  <c r="AI11" i="37"/>
  <c r="AJ10" i="37"/>
  <c r="AC10" i="37"/>
  <c r="AI7" i="37"/>
  <c r="AJ12" i="36"/>
  <c r="AC12" i="36"/>
  <c r="AJ8" i="36"/>
  <c r="AC8" i="36"/>
  <c r="AI16" i="36"/>
  <c r="AI12" i="36"/>
  <c r="AI10" i="36"/>
  <c r="AJ15" i="36"/>
  <c r="AK15" i="36" s="1"/>
  <c r="AC15" i="36"/>
  <c r="AJ11" i="36"/>
  <c r="AC11" i="36"/>
  <c r="AJ7" i="36"/>
  <c r="AC7" i="36"/>
  <c r="AJ14" i="36"/>
  <c r="AC14" i="36"/>
  <c r="AJ10" i="36"/>
  <c r="AC10" i="36"/>
  <c r="AI15" i="36"/>
  <c r="AI13" i="36"/>
  <c r="AI11" i="36"/>
  <c r="AI9" i="36"/>
  <c r="AI7" i="36"/>
  <c r="AJ16" i="36"/>
  <c r="AC16" i="36"/>
  <c r="AI14" i="36"/>
  <c r="AI8" i="36"/>
  <c r="AJ13" i="36"/>
  <c r="AK13" i="36" s="1"/>
  <c r="AC13" i="36"/>
  <c r="AJ9" i="36"/>
  <c r="AC9" i="36"/>
  <c r="AI9" i="35"/>
  <c r="AI14" i="35"/>
  <c r="AJ10" i="35"/>
  <c r="AC10" i="35"/>
  <c r="AI12" i="35"/>
  <c r="AJ7" i="35"/>
  <c r="AK7" i="35" s="1"/>
  <c r="AC7" i="35"/>
  <c r="AI15" i="35"/>
  <c r="AJ12" i="35"/>
  <c r="AK12" i="35" s="1"/>
  <c r="AC12" i="35"/>
  <c r="AJ8" i="35"/>
  <c r="AC8" i="35"/>
  <c r="AJ13" i="35"/>
  <c r="AK13" i="35" s="1"/>
  <c r="AC13" i="35"/>
  <c r="AI16" i="35"/>
  <c r="AJ15" i="35"/>
  <c r="AC15" i="35"/>
  <c r="AI10" i="35"/>
  <c r="AJ11" i="35"/>
  <c r="AK11" i="35" s="1"/>
  <c r="AC11" i="35"/>
  <c r="AJ16" i="35"/>
  <c r="AC16" i="35"/>
  <c r="AJ14" i="35"/>
  <c r="AK14" i="35" s="1"/>
  <c r="AC14" i="35"/>
  <c r="AJ9" i="35"/>
  <c r="AK9" i="35" s="1"/>
  <c r="AC9" i="35"/>
  <c r="AI8" i="35"/>
  <c r="AC11" i="34"/>
  <c r="AJ11" i="34"/>
  <c r="AC16" i="34"/>
  <c r="AJ16" i="34"/>
  <c r="AI16" i="34"/>
  <c r="AI14" i="34"/>
  <c r="AC7" i="34"/>
  <c r="AJ7" i="34"/>
  <c r="AK7" i="34" s="1"/>
  <c r="AC8" i="34"/>
  <c r="AJ8" i="34"/>
  <c r="AK8" i="34" s="1"/>
  <c r="AI12" i="34"/>
  <c r="AC15" i="34"/>
  <c r="AJ15" i="34"/>
  <c r="AC9" i="34"/>
  <c r="AJ9" i="34"/>
  <c r="AK9" i="34" s="1"/>
  <c r="AC12" i="34"/>
  <c r="AJ12" i="34"/>
  <c r="AC13" i="34"/>
  <c r="AJ13" i="34"/>
  <c r="AI11" i="34"/>
  <c r="AC14" i="34"/>
  <c r="AJ14" i="34"/>
  <c r="AK14" i="34" s="1"/>
  <c r="AI15" i="34"/>
  <c r="AI13" i="34"/>
  <c r="AI10" i="34"/>
  <c r="AC10" i="34"/>
  <c r="AJ10" i="34"/>
  <c r="AG16" i="33"/>
  <c r="AH14" i="33"/>
  <c r="AH9" i="33"/>
  <c r="AH13" i="33"/>
  <c r="AE15" i="33"/>
  <c r="AH7" i="33"/>
  <c r="AH11" i="33"/>
  <c r="AH8" i="33"/>
  <c r="AH12" i="33"/>
  <c r="AE16" i="33" a="1"/>
  <c r="AE16" i="33" s="1"/>
  <c r="AF15" i="33" a="1"/>
  <c r="AF15" i="33" s="1"/>
  <c r="AD15" i="33" a="1"/>
  <c r="AD15" i="33" s="1"/>
  <c r="AG15" i="33"/>
  <c r="AD7" i="33" a="1"/>
  <c r="AD7" i="33" s="1"/>
  <c r="AF7" i="33" a="1"/>
  <c r="AF7" i="33" s="1"/>
  <c r="AG7" i="33"/>
  <c r="AD8" i="33" a="1"/>
  <c r="AD8" i="33" s="1"/>
  <c r="AF8" i="33" a="1"/>
  <c r="AF8" i="33" s="1"/>
  <c r="AG8" i="33"/>
  <c r="AF9" i="33" a="1"/>
  <c r="AF9" i="33" s="1"/>
  <c r="AD9" i="33" a="1"/>
  <c r="AD9" i="33" s="1"/>
  <c r="AG9" i="33"/>
  <c r="AD10" i="33" a="1"/>
  <c r="AD10" i="33" s="1"/>
  <c r="AF10" i="33" a="1"/>
  <c r="AF10" i="33" s="1"/>
  <c r="AG10" i="33"/>
  <c r="AF11" i="33" a="1"/>
  <c r="AF11" i="33" s="1"/>
  <c r="AD11" i="33" a="1"/>
  <c r="AD11" i="33" s="1"/>
  <c r="AG11" i="33"/>
  <c r="AF12" i="33" a="1"/>
  <c r="AF12" i="33" s="1"/>
  <c r="AD12" i="33" a="1"/>
  <c r="AD12" i="33" s="1"/>
  <c r="AG12" i="33"/>
  <c r="AD13" i="33" a="1"/>
  <c r="AD13" i="33" s="1"/>
  <c r="AF13" i="33" a="1"/>
  <c r="AF13" i="33" s="1"/>
  <c r="AG13" i="33"/>
  <c r="AF14" i="33" a="1"/>
  <c r="AF14" i="33" s="1"/>
  <c r="AD14" i="33" a="1"/>
  <c r="AD14" i="33" s="1"/>
  <c r="AG14" i="33"/>
  <c r="AH15" i="33"/>
  <c r="AE7" i="33" a="1"/>
  <c r="AE7" i="33" s="1"/>
  <c r="AE8" i="33" a="1"/>
  <c r="AE8" i="33" s="1"/>
  <c r="AE9" i="33" a="1"/>
  <c r="AE9" i="33" s="1"/>
  <c r="AE10" i="33" a="1"/>
  <c r="AE10" i="33" s="1"/>
  <c r="AE11" i="33" a="1"/>
  <c r="AE11" i="33" s="1"/>
  <c r="AE12" i="33" a="1"/>
  <c r="AE12" i="33" s="1"/>
  <c r="AE13" i="33" a="1"/>
  <c r="AE13" i="33" s="1"/>
  <c r="AE14" i="33" a="1"/>
  <c r="AE14" i="33" s="1"/>
  <c r="AF16" i="33" a="1"/>
  <c r="AF16" i="33" s="1"/>
  <c r="AD16" i="33" a="1"/>
  <c r="AD16" i="33" s="1"/>
  <c r="AH16" i="33"/>
  <c r="AI16" i="33" s="1"/>
  <c r="AE9" i="25"/>
  <c r="AE11" i="25"/>
  <c r="AG14" i="25"/>
  <c r="AE7" i="25"/>
  <c r="AE8" i="25"/>
  <c r="AE10" i="25"/>
  <c r="AE13" i="25"/>
  <c r="AE12" i="25"/>
  <c r="AG15" i="25"/>
  <c r="AE15" i="25"/>
  <c r="AF16" i="25" a="1"/>
  <c r="AF16" i="25" s="1"/>
  <c r="AD16" i="25" a="1"/>
  <c r="AD16" i="25" s="1"/>
  <c r="AH16" i="25"/>
  <c r="AE16" i="25" a="1"/>
  <c r="AE16" i="25" s="1"/>
  <c r="AF7" i="25" a="1"/>
  <c r="AF7" i="25" s="1"/>
  <c r="AD7" i="25" a="1"/>
  <c r="AD7" i="25" s="1"/>
  <c r="AG7" i="25"/>
  <c r="AF8" i="25" a="1"/>
  <c r="AF8" i="25" s="1"/>
  <c r="AD8" i="25" a="1"/>
  <c r="AD8" i="25" s="1"/>
  <c r="AG8" i="25"/>
  <c r="AF9" i="25" a="1"/>
  <c r="AF9" i="25" s="1"/>
  <c r="AD9" i="25" a="1"/>
  <c r="AD9" i="25" s="1"/>
  <c r="AG9" i="25"/>
  <c r="AF10" i="25" a="1"/>
  <c r="AF10" i="25" s="1"/>
  <c r="AD10" i="25" a="1"/>
  <c r="AD10" i="25" s="1"/>
  <c r="AG10" i="25"/>
  <c r="AF11" i="25" a="1"/>
  <c r="AF11" i="25" s="1"/>
  <c r="AD11" i="25" a="1"/>
  <c r="AD11" i="25" s="1"/>
  <c r="AG11" i="25"/>
  <c r="AF12" i="25" a="1"/>
  <c r="AF12" i="25" s="1"/>
  <c r="AD12" i="25" a="1"/>
  <c r="AD12" i="25" s="1"/>
  <c r="AG12" i="25"/>
  <c r="AF13" i="25" a="1"/>
  <c r="AF13" i="25" s="1"/>
  <c r="AD13" i="25" a="1"/>
  <c r="AD13" i="25" s="1"/>
  <c r="AG13" i="25"/>
  <c r="AF14" i="25" a="1"/>
  <c r="AF14" i="25" s="1"/>
  <c r="AD14" i="25" a="1"/>
  <c r="AD14" i="25" s="1"/>
  <c r="AH14" i="25"/>
  <c r="AG16" i="25"/>
  <c r="AH7" i="25"/>
  <c r="AH8" i="25"/>
  <c r="AH9" i="25"/>
  <c r="AH10" i="25"/>
  <c r="AH11" i="25"/>
  <c r="AH12" i="25"/>
  <c r="AH13" i="25"/>
  <c r="AE14" i="25" a="1"/>
  <c r="AE14" i="25" s="1"/>
  <c r="AF15" i="25" a="1"/>
  <c r="AF15" i="25" s="1"/>
  <c r="AD15" i="25" a="1"/>
  <c r="AD15" i="25" s="1"/>
  <c r="AH15" i="25"/>
  <c r="AI15" i="25" s="1"/>
  <c r="AK12" i="44" l="1"/>
  <c r="AK14" i="44"/>
  <c r="AK13" i="44"/>
  <c r="AK9" i="44"/>
  <c r="AK7" i="44"/>
  <c r="AK16" i="44"/>
  <c r="AK7" i="45"/>
  <c r="AK13" i="45"/>
  <c r="AK8" i="45"/>
  <c r="AK10" i="45"/>
  <c r="AK16" i="45"/>
  <c r="AK11" i="45"/>
  <c r="AK9" i="45"/>
  <c r="AK13" i="42"/>
  <c r="AK12" i="42"/>
  <c r="AK10" i="42"/>
  <c r="AK11" i="42"/>
  <c r="P12" i="42" s="1" a="1"/>
  <c r="P12" i="42" s="1"/>
  <c r="AK8" i="42"/>
  <c r="AK9" i="42"/>
  <c r="AK7" i="42"/>
  <c r="P17" i="42" a="1"/>
  <c r="P17" i="42" s="1"/>
  <c r="AK12" i="41"/>
  <c r="AK8" i="41"/>
  <c r="AK9" i="41"/>
  <c r="AK10" i="41"/>
  <c r="AK16" i="41"/>
  <c r="AK7" i="41"/>
  <c r="AK11" i="41"/>
  <c r="AK14" i="40"/>
  <c r="AK8" i="40"/>
  <c r="AK15" i="40"/>
  <c r="AK12" i="40"/>
  <c r="AK13" i="40"/>
  <c r="AK16" i="39"/>
  <c r="AK8" i="39"/>
  <c r="AK15" i="39"/>
  <c r="AK14" i="39"/>
  <c r="AK10" i="39"/>
  <c r="AK12" i="38"/>
  <c r="AK11" i="38"/>
  <c r="AK8" i="38"/>
  <c r="AK9" i="38"/>
  <c r="AK16" i="38"/>
  <c r="AK13" i="38"/>
  <c r="AK7" i="38"/>
  <c r="AK9" i="37"/>
  <c r="AK16" i="37"/>
  <c r="AK13" i="37"/>
  <c r="AK12" i="37"/>
  <c r="AK11" i="37"/>
  <c r="AK8" i="37"/>
  <c r="AK7" i="37"/>
  <c r="AK10" i="37"/>
  <c r="AK14" i="36"/>
  <c r="AK16" i="36"/>
  <c r="AK12" i="36"/>
  <c r="AK7" i="36"/>
  <c r="AK11" i="36"/>
  <c r="AK9" i="36"/>
  <c r="AK8" i="36"/>
  <c r="AK10" i="36"/>
  <c r="AK10" i="35"/>
  <c r="AK15" i="35"/>
  <c r="AK16" i="35"/>
  <c r="AK8" i="35"/>
  <c r="AK11" i="34"/>
  <c r="AK15" i="34"/>
  <c r="AK10" i="34"/>
  <c r="AK13" i="34"/>
  <c r="AK16" i="34"/>
  <c r="AK12" i="34"/>
  <c r="AI12" i="33"/>
  <c r="AJ11" i="33"/>
  <c r="AC11" i="33"/>
  <c r="AJ10" i="33"/>
  <c r="AC10" i="33"/>
  <c r="AI8" i="33"/>
  <c r="AI13" i="33"/>
  <c r="AJ12" i="33"/>
  <c r="AK12" i="33" s="1"/>
  <c r="AC12" i="33"/>
  <c r="AI9" i="33"/>
  <c r="AJ7" i="33"/>
  <c r="AC7" i="33"/>
  <c r="AI14" i="33"/>
  <c r="AI10" i="33"/>
  <c r="AJ9" i="33"/>
  <c r="AC9" i="33"/>
  <c r="AJ8" i="33"/>
  <c r="AC8" i="33"/>
  <c r="AI15" i="33"/>
  <c r="AJ16" i="33"/>
  <c r="AK16" i="33" s="1"/>
  <c r="AC16" i="33"/>
  <c r="AJ14" i="33"/>
  <c r="AC14" i="33"/>
  <c r="AJ13" i="33"/>
  <c r="AK13" i="33" s="1"/>
  <c r="AC13" i="33"/>
  <c r="AI11" i="33"/>
  <c r="AI7" i="33"/>
  <c r="AJ15" i="33"/>
  <c r="AC15" i="33"/>
  <c r="AI14" i="25"/>
  <c r="AJ15" i="25"/>
  <c r="AK15" i="25" s="1"/>
  <c r="AC15" i="25"/>
  <c r="AJ14" i="25"/>
  <c r="AC14" i="25"/>
  <c r="AI11" i="25"/>
  <c r="AJ10" i="25"/>
  <c r="AC10" i="25"/>
  <c r="AI7" i="25"/>
  <c r="AJ9" i="25"/>
  <c r="AC9" i="25"/>
  <c r="AI12" i="25"/>
  <c r="AJ11" i="25"/>
  <c r="AC11" i="25"/>
  <c r="AI8" i="25"/>
  <c r="AJ7" i="25"/>
  <c r="AC7" i="25"/>
  <c r="AJ13" i="25"/>
  <c r="AC13" i="25"/>
  <c r="AI10" i="25"/>
  <c r="AI16" i="25"/>
  <c r="AI13" i="25"/>
  <c r="AK13" i="25" s="1"/>
  <c r="AJ12" i="25"/>
  <c r="AC12" i="25"/>
  <c r="AI9" i="25"/>
  <c r="AJ8" i="25"/>
  <c r="AC8" i="25"/>
  <c r="AJ16" i="25"/>
  <c r="AC16" i="25"/>
  <c r="AE35" i="30"/>
  <c r="AX30" i="26"/>
  <c r="AE36" i="30" s="1"/>
  <c r="AX31" i="26"/>
  <c r="AE37" i="30" s="1"/>
  <c r="AX32" i="26"/>
  <c r="AE38" i="30" s="1"/>
  <c r="AX33" i="26"/>
  <c r="AE39" i="30" s="1"/>
  <c r="AX34" i="26"/>
  <c r="AE40" i="30" s="1"/>
  <c r="AX35" i="26"/>
  <c r="AE41" i="30" s="1"/>
  <c r="AX36" i="26"/>
  <c r="AE42" i="30" s="1"/>
  <c r="AX37" i="26"/>
  <c r="AE43" i="30" s="1"/>
  <c r="AX38" i="26"/>
  <c r="AE44" i="30" s="1"/>
  <c r="AX39" i="26"/>
  <c r="AE45" i="30" s="1"/>
  <c r="AX40" i="26"/>
  <c r="AE46" i="30" s="1"/>
  <c r="AX41" i="26"/>
  <c r="AE47" i="30" s="1"/>
  <c r="AX42" i="26"/>
  <c r="AX43" i="26"/>
  <c r="AX44" i="26"/>
  <c r="AX45" i="26"/>
  <c r="AX46" i="26"/>
  <c r="AX47" i="26"/>
  <c r="AX48" i="26"/>
  <c r="AX49" i="26"/>
  <c r="AX50" i="26"/>
  <c r="AX51" i="26"/>
  <c r="AX52" i="26"/>
  <c r="AX53" i="26"/>
  <c r="AX54" i="26"/>
  <c r="AX55" i="26"/>
  <c r="AX56" i="26"/>
  <c r="AX57" i="26"/>
  <c r="AX58" i="26"/>
  <c r="AX59" i="26"/>
  <c r="AX60" i="26"/>
  <c r="AX61" i="26"/>
  <c r="AX62" i="26"/>
  <c r="AX63" i="26"/>
  <c r="AX64" i="26"/>
  <c r="AX65" i="26"/>
  <c r="AX66" i="26"/>
  <c r="AX67" i="26"/>
  <c r="AX68" i="26"/>
  <c r="AX69" i="26"/>
  <c r="AX70" i="26"/>
  <c r="AX71" i="26"/>
  <c r="AX72" i="26"/>
  <c r="AX73" i="26"/>
  <c r="AX74" i="26"/>
  <c r="AX75" i="26"/>
  <c r="AX76" i="26"/>
  <c r="AX77" i="26"/>
  <c r="AX78" i="26"/>
  <c r="AX79" i="26"/>
  <c r="AX80" i="26"/>
  <c r="AX81" i="26"/>
  <c r="AX82" i="26"/>
  <c r="AX83" i="26"/>
  <c r="AX84" i="26"/>
  <c r="AX85" i="26"/>
  <c r="AX86" i="26"/>
  <c r="AX87" i="26"/>
  <c r="AX88" i="26"/>
  <c r="AX89" i="26"/>
  <c r="AX90" i="26"/>
  <c r="AX91" i="26"/>
  <c r="AX92" i="26"/>
  <c r="AX93" i="26"/>
  <c r="AX94" i="26"/>
  <c r="AX95" i="26"/>
  <c r="AX96" i="26"/>
  <c r="AX97" i="26"/>
  <c r="AX98" i="26"/>
  <c r="AX99" i="26"/>
  <c r="AX100" i="26"/>
  <c r="AX101" i="26"/>
  <c r="AX102" i="26"/>
  <c r="AX103" i="26"/>
  <c r="AX104" i="26"/>
  <c r="AX105" i="26"/>
  <c r="AX106" i="26"/>
  <c r="AX107" i="26"/>
  <c r="AX108" i="26"/>
  <c r="AX109" i="26"/>
  <c r="AX110" i="26"/>
  <c r="AX111" i="26"/>
  <c r="AX112" i="26"/>
  <c r="AX113" i="26"/>
  <c r="AX114" i="26"/>
  <c r="AX115" i="26"/>
  <c r="AX116" i="26"/>
  <c r="AX117" i="26"/>
  <c r="AX118" i="26"/>
  <c r="AX119" i="26"/>
  <c r="AX120" i="26"/>
  <c r="AX121" i="26"/>
  <c r="AX122" i="26"/>
  <c r="AX123" i="26"/>
  <c r="AX124" i="26"/>
  <c r="AX125" i="26"/>
  <c r="AX126" i="26"/>
  <c r="AX127" i="26"/>
  <c r="AX128" i="26"/>
  <c r="AX129" i="26"/>
  <c r="AX130" i="26"/>
  <c r="AX131" i="26"/>
  <c r="AX132" i="26"/>
  <c r="AX133" i="26"/>
  <c r="AX134" i="26"/>
  <c r="AX135" i="26"/>
  <c r="AX136" i="26"/>
  <c r="AX137" i="26"/>
  <c r="AX138" i="26"/>
  <c r="AX139" i="26"/>
  <c r="AX140" i="26"/>
  <c r="AX141" i="26"/>
  <c r="AX142" i="26"/>
  <c r="AX143" i="26"/>
  <c r="AX144" i="26"/>
  <c r="AX145" i="26"/>
  <c r="AX146" i="26"/>
  <c r="AX147" i="26"/>
  <c r="AX148" i="26"/>
  <c r="AX149" i="26"/>
  <c r="AX150" i="26"/>
  <c r="AX151" i="26"/>
  <c r="AX152" i="26"/>
  <c r="AW31" i="26"/>
  <c r="AW32" i="26"/>
  <c r="AW33" i="26"/>
  <c r="AW34" i="26"/>
  <c r="AW35" i="26"/>
  <c r="AW36" i="26"/>
  <c r="AW37" i="26"/>
  <c r="AW38" i="26"/>
  <c r="AW39" i="26"/>
  <c r="AW40" i="26"/>
  <c r="AD46" i="30" s="1"/>
  <c r="AW41" i="26"/>
  <c r="AD47" i="30" s="1"/>
  <c r="AW42" i="26"/>
  <c r="AW43" i="26"/>
  <c r="AW44" i="26"/>
  <c r="AW45" i="26"/>
  <c r="AW46" i="26"/>
  <c r="AW47" i="26"/>
  <c r="AW48" i="26"/>
  <c r="AW49" i="26"/>
  <c r="AW50" i="26"/>
  <c r="AW51" i="26"/>
  <c r="AW52" i="26"/>
  <c r="AW53" i="26"/>
  <c r="AW54" i="26"/>
  <c r="AW55" i="26"/>
  <c r="AW56" i="26"/>
  <c r="AW57" i="26"/>
  <c r="AW58" i="26"/>
  <c r="AW59" i="26"/>
  <c r="AW60" i="26"/>
  <c r="AW61" i="26"/>
  <c r="AW62" i="26"/>
  <c r="AW63" i="26"/>
  <c r="AW64" i="26"/>
  <c r="AW65" i="26"/>
  <c r="AW66" i="26"/>
  <c r="AW67" i="26"/>
  <c r="AW68" i="26"/>
  <c r="AW69" i="26"/>
  <c r="AW70" i="26"/>
  <c r="AW71" i="26"/>
  <c r="AW72" i="26"/>
  <c r="AW73" i="26"/>
  <c r="AW74" i="26"/>
  <c r="AW75" i="26"/>
  <c r="AW76" i="26"/>
  <c r="AW77" i="26"/>
  <c r="AW78" i="26"/>
  <c r="AW79" i="26"/>
  <c r="AW80" i="26"/>
  <c r="AW81" i="26"/>
  <c r="AW82" i="26"/>
  <c r="AW83" i="26"/>
  <c r="AW84" i="26"/>
  <c r="AW85" i="26"/>
  <c r="AW86" i="26"/>
  <c r="AW87" i="26"/>
  <c r="AW88" i="26"/>
  <c r="AW89" i="26"/>
  <c r="AW90" i="26"/>
  <c r="AW91" i="26"/>
  <c r="AW92" i="26"/>
  <c r="AW93" i="26"/>
  <c r="AW94" i="26"/>
  <c r="AW95" i="26"/>
  <c r="AW96" i="26"/>
  <c r="AW97" i="26"/>
  <c r="AW98" i="26"/>
  <c r="AW99" i="26"/>
  <c r="AW100" i="26"/>
  <c r="AW101" i="26"/>
  <c r="AW102" i="26"/>
  <c r="AW103" i="26"/>
  <c r="AW104" i="26"/>
  <c r="AW105" i="26"/>
  <c r="AW106" i="26"/>
  <c r="AW107" i="26"/>
  <c r="AW108" i="26"/>
  <c r="AW109" i="26"/>
  <c r="AW110" i="26"/>
  <c r="AW111" i="26"/>
  <c r="AW112" i="26"/>
  <c r="AW113" i="26"/>
  <c r="AW114" i="26"/>
  <c r="AW115" i="26"/>
  <c r="AW116" i="26"/>
  <c r="AW117" i="26"/>
  <c r="AW118" i="26"/>
  <c r="AW119" i="26"/>
  <c r="AW120" i="26"/>
  <c r="AW121" i="26"/>
  <c r="AW122" i="26"/>
  <c r="AW123" i="26"/>
  <c r="AW124" i="26"/>
  <c r="AW125" i="26"/>
  <c r="AW126" i="26"/>
  <c r="AW127" i="26"/>
  <c r="AW128" i="26"/>
  <c r="AW129" i="26"/>
  <c r="AW130" i="26"/>
  <c r="AW131" i="26"/>
  <c r="AW132" i="26"/>
  <c r="AW133" i="26"/>
  <c r="AW134" i="26"/>
  <c r="AW135" i="26"/>
  <c r="AW136" i="26"/>
  <c r="AW137" i="26"/>
  <c r="AW138" i="26"/>
  <c r="AW139" i="26"/>
  <c r="AW140" i="26"/>
  <c r="AW141" i="26"/>
  <c r="AW142" i="26"/>
  <c r="AW143" i="26"/>
  <c r="AW144" i="26"/>
  <c r="AW145" i="26"/>
  <c r="AW146" i="26"/>
  <c r="AW147" i="26"/>
  <c r="AW148" i="26"/>
  <c r="AW149" i="26"/>
  <c r="AW150" i="26"/>
  <c r="AW151" i="26"/>
  <c r="AW152" i="26"/>
  <c r="E26" i="28"/>
  <c r="G26" i="28"/>
  <c r="J24" i="28"/>
  <c r="C24" i="28"/>
  <c r="J23" i="28"/>
  <c r="C23" i="28"/>
  <c r="J22" i="28"/>
  <c r="C22" i="28"/>
  <c r="J20" i="28"/>
  <c r="C20" i="28"/>
  <c r="J19" i="28"/>
  <c r="C19" i="28"/>
  <c r="J18" i="28"/>
  <c r="C18" i="28"/>
  <c r="AB16" i="28"/>
  <c r="J16" i="28"/>
  <c r="C16" i="28"/>
  <c r="AB15" i="28"/>
  <c r="J15" i="28"/>
  <c r="C15" i="28"/>
  <c r="AB14" i="28"/>
  <c r="N14" i="28"/>
  <c r="N15" i="28" s="1"/>
  <c r="N16" i="28" s="1"/>
  <c r="N18" i="28" s="1"/>
  <c r="N19" i="28" s="1"/>
  <c r="N20" i="28" s="1"/>
  <c r="N22" i="28" s="1"/>
  <c r="N23" i="28" s="1"/>
  <c r="N24" i="28" s="1"/>
  <c r="N26" i="28" s="1"/>
  <c r="L14" i="28"/>
  <c r="L15" i="28" s="1"/>
  <c r="L16" i="28" s="1"/>
  <c r="L18" i="28" s="1"/>
  <c r="L19" i="28" s="1"/>
  <c r="L20" i="28" s="1"/>
  <c r="L22" i="28" s="1"/>
  <c r="L23" i="28" s="1"/>
  <c r="L24" i="28" s="1"/>
  <c r="L26" i="28" s="1"/>
  <c r="J14" i="28"/>
  <c r="C14" i="28"/>
  <c r="AB13" i="28"/>
  <c r="AB12" i="28"/>
  <c r="AB11" i="28"/>
  <c r="AB10" i="28"/>
  <c r="AB9" i="28"/>
  <c r="AB8" i="28"/>
  <c r="AB7" i="28"/>
  <c r="L14" i="27"/>
  <c r="V35" i="32"/>
  <c r="V36" i="32"/>
  <c r="AH36" i="32" s="1"/>
  <c r="P15" i="44" l="1" a="1"/>
  <c r="P15" i="44" s="1"/>
  <c r="Y15" i="44" s="1"/>
  <c r="AU149" i="26" s="1"/>
  <c r="P13" i="44" a="1"/>
  <c r="P13" i="44" s="1"/>
  <c r="Y13" i="44" s="1"/>
  <c r="AU147" i="26" s="1"/>
  <c r="P14" i="44" a="1"/>
  <c r="P14" i="44" s="1"/>
  <c r="Y14" i="44" s="1"/>
  <c r="AU148" i="26" s="1"/>
  <c r="P8" i="44" a="1"/>
  <c r="P8" i="44" s="1"/>
  <c r="Y8" i="44" s="1"/>
  <c r="AU142" i="26" s="1"/>
  <c r="P9" i="44" a="1"/>
  <c r="P9" i="44" s="1"/>
  <c r="AL143" i="26" s="1"/>
  <c r="P10" i="44" a="1"/>
  <c r="P10" i="44" s="1"/>
  <c r="Y10" i="44" s="1"/>
  <c r="AU144" i="26" s="1"/>
  <c r="P16" i="44" a="1"/>
  <c r="P16" i="44" s="1"/>
  <c r="Y16" i="44" s="1"/>
  <c r="AU150" i="26" s="1"/>
  <c r="P11" i="44" a="1"/>
  <c r="P11" i="44" s="1"/>
  <c r="X11" i="44" s="1"/>
  <c r="AT145" i="26" s="1"/>
  <c r="P12" i="44" a="1"/>
  <c r="P12" i="44" s="1"/>
  <c r="U12" i="44" s="1"/>
  <c r="AQ146" i="26" s="1"/>
  <c r="P17" i="44" a="1"/>
  <c r="P17" i="44" s="1"/>
  <c r="X17" i="44" s="1"/>
  <c r="AT151" i="26" s="1"/>
  <c r="AL149" i="26"/>
  <c r="T15" i="44"/>
  <c r="AP149" i="26" s="1"/>
  <c r="W15" i="44"/>
  <c r="AS149" i="26" s="1"/>
  <c r="R15" i="44"/>
  <c r="T16" i="44"/>
  <c r="AP150" i="26" s="1"/>
  <c r="W16" i="44"/>
  <c r="AS150" i="26" s="1"/>
  <c r="AL147" i="26"/>
  <c r="X13" i="44"/>
  <c r="AT147" i="26" s="1"/>
  <c r="W13" i="44"/>
  <c r="AS147" i="26" s="1"/>
  <c r="R13" i="44"/>
  <c r="V14" i="44"/>
  <c r="AR148" i="26" s="1"/>
  <c r="AL148" i="26"/>
  <c r="T14" i="44"/>
  <c r="AP148" i="26" s="1"/>
  <c r="W14" i="44"/>
  <c r="AS148" i="26" s="1"/>
  <c r="U17" i="44"/>
  <c r="AQ151" i="26" s="1"/>
  <c r="P15" i="45" a="1"/>
  <c r="P15" i="45" s="1"/>
  <c r="P10" i="45" a="1"/>
  <c r="P10" i="45" s="1"/>
  <c r="P17" i="45" a="1"/>
  <c r="P17" i="45" s="1"/>
  <c r="W17" i="45" s="1"/>
  <c r="P8" i="45" a="1"/>
  <c r="P8" i="45" s="1"/>
  <c r="X8" i="45" s="1"/>
  <c r="P12" i="45" a="1"/>
  <c r="P12" i="45" s="1"/>
  <c r="P14" i="45" a="1"/>
  <c r="P14" i="45" s="1"/>
  <c r="U14" i="45" s="1"/>
  <c r="P11" i="45" a="1"/>
  <c r="P11" i="45" s="1"/>
  <c r="U11" i="45" s="1"/>
  <c r="P16" i="45" a="1"/>
  <c r="P16" i="45" s="1"/>
  <c r="S16" i="45" s="1"/>
  <c r="P9" i="45" a="1"/>
  <c r="P9" i="45" s="1"/>
  <c r="P13" i="45" a="1"/>
  <c r="P13" i="45" s="1"/>
  <c r="U13" i="45" s="1"/>
  <c r="W11" i="45"/>
  <c r="Y10" i="45"/>
  <c r="U10" i="45"/>
  <c r="X10" i="45"/>
  <c r="T10" i="45"/>
  <c r="W10" i="45"/>
  <c r="V10" i="45"/>
  <c r="S10" i="45"/>
  <c r="R10" i="45"/>
  <c r="Q10" i="45" s="1"/>
  <c r="Y15" i="45"/>
  <c r="U15" i="45"/>
  <c r="W15" i="45"/>
  <c r="S15" i="45"/>
  <c r="X15" i="45"/>
  <c r="T15" i="45"/>
  <c r="V15" i="45"/>
  <c r="R15" i="45"/>
  <c r="Q15" i="45" s="1"/>
  <c r="Y12" i="45"/>
  <c r="U12" i="45"/>
  <c r="W12" i="45"/>
  <c r="X12" i="45"/>
  <c r="T12" i="45"/>
  <c r="S12" i="45"/>
  <c r="R12" i="45"/>
  <c r="Q12" i="45" s="1"/>
  <c r="V12" i="45"/>
  <c r="Y14" i="45"/>
  <c r="X14" i="45"/>
  <c r="T14" i="45"/>
  <c r="V14" i="45"/>
  <c r="Y9" i="45"/>
  <c r="U9" i="45"/>
  <c r="X9" i="45"/>
  <c r="T9" i="45"/>
  <c r="W9" i="45"/>
  <c r="R9" i="45"/>
  <c r="Q9" i="45" s="1"/>
  <c r="V9" i="45"/>
  <c r="S9" i="45"/>
  <c r="Y13" i="45"/>
  <c r="X13" i="45"/>
  <c r="Y17" i="45"/>
  <c r="U17" i="45"/>
  <c r="X17" i="45"/>
  <c r="T17" i="45"/>
  <c r="P8" i="42" a="1"/>
  <c r="P8" i="42" s="1"/>
  <c r="T8" i="42" s="1"/>
  <c r="P16" i="42" a="1"/>
  <c r="P16" i="42" s="1"/>
  <c r="P9" i="42" a="1"/>
  <c r="P9" i="42" s="1"/>
  <c r="Y9" i="42" s="1"/>
  <c r="P13" i="42" a="1"/>
  <c r="P13" i="42" s="1"/>
  <c r="T13" i="42" s="1"/>
  <c r="P15" i="42" a="1"/>
  <c r="P15" i="42" s="1"/>
  <c r="T15" i="42" s="1"/>
  <c r="P10" i="42" a="1"/>
  <c r="P10" i="42" s="1"/>
  <c r="X10" i="42" s="1"/>
  <c r="P14" i="42" a="1"/>
  <c r="P14" i="42" s="1"/>
  <c r="Y14" i="42" s="1"/>
  <c r="P11" i="42" a="1"/>
  <c r="P11" i="42" s="1"/>
  <c r="T11" i="42" s="1"/>
  <c r="Y12" i="42"/>
  <c r="U12" i="42"/>
  <c r="X12" i="42"/>
  <c r="T12" i="42"/>
  <c r="S12" i="42"/>
  <c r="W12" i="42"/>
  <c r="R12" i="42"/>
  <c r="Q12" i="42" s="1"/>
  <c r="V12" i="42"/>
  <c r="Y17" i="42"/>
  <c r="U17" i="42"/>
  <c r="X17" i="42"/>
  <c r="T17" i="42"/>
  <c r="W17" i="42"/>
  <c r="S17" i="42"/>
  <c r="R17" i="42"/>
  <c r="Q17" i="42" s="1"/>
  <c r="V17" i="42"/>
  <c r="Y16" i="42"/>
  <c r="U16" i="42"/>
  <c r="X16" i="42"/>
  <c r="T16" i="42"/>
  <c r="W16" i="42"/>
  <c r="S16" i="42"/>
  <c r="V16" i="42"/>
  <c r="R16" i="42"/>
  <c r="Q16" i="42" s="1"/>
  <c r="X15" i="42"/>
  <c r="P12" i="41" a="1"/>
  <c r="P12" i="41" s="1"/>
  <c r="P8" i="41" a="1"/>
  <c r="P8" i="41" s="1"/>
  <c r="P14" i="41" a="1"/>
  <c r="P14" i="41" s="1"/>
  <c r="Y14" i="41" s="1"/>
  <c r="P9" i="41" a="1"/>
  <c r="P9" i="41" s="1"/>
  <c r="U9" i="41" s="1"/>
  <c r="P13" i="41" a="1"/>
  <c r="P13" i="41" s="1"/>
  <c r="U13" i="41" s="1"/>
  <c r="P10" i="41" a="1"/>
  <c r="P10" i="41" s="1"/>
  <c r="Y10" i="41" s="1"/>
  <c r="P15" i="41" a="1"/>
  <c r="P15" i="41" s="1"/>
  <c r="U15" i="41" s="1"/>
  <c r="P11" i="41" a="1"/>
  <c r="P11" i="41" s="1"/>
  <c r="U11" i="41" s="1"/>
  <c r="P17" i="41" a="1"/>
  <c r="P17" i="41" s="1"/>
  <c r="U17" i="41" s="1"/>
  <c r="P16" i="41" a="1"/>
  <c r="P16" i="41" s="1"/>
  <c r="X16" i="41" s="1"/>
  <c r="Y15" i="41"/>
  <c r="W15" i="41"/>
  <c r="Y8" i="41"/>
  <c r="U8" i="41"/>
  <c r="X8" i="41"/>
  <c r="T8" i="41"/>
  <c r="V8" i="41"/>
  <c r="W8" i="41"/>
  <c r="S8" i="41"/>
  <c r="R8" i="41"/>
  <c r="Q8" i="41" s="1"/>
  <c r="Y12" i="41"/>
  <c r="U12" i="41"/>
  <c r="X12" i="41"/>
  <c r="T12" i="41"/>
  <c r="V12" i="41"/>
  <c r="W12" i="41"/>
  <c r="S12" i="41"/>
  <c r="R12" i="41"/>
  <c r="Q12" i="41" s="1"/>
  <c r="W14" i="41"/>
  <c r="X14" i="41"/>
  <c r="R14" i="41"/>
  <c r="Q14" i="41" s="1"/>
  <c r="V14" i="41"/>
  <c r="P16" i="40" a="1"/>
  <c r="P16" i="40" s="1"/>
  <c r="P17" i="40" a="1"/>
  <c r="P17" i="40" s="1"/>
  <c r="U17" i="40" s="1"/>
  <c r="P8" i="40" a="1"/>
  <c r="P8" i="40" s="1"/>
  <c r="X8" i="40" s="1"/>
  <c r="P12" i="40" a="1"/>
  <c r="P12" i="40" s="1"/>
  <c r="X12" i="40" s="1"/>
  <c r="P9" i="40" a="1"/>
  <c r="P9" i="40" s="1"/>
  <c r="T9" i="40" s="1"/>
  <c r="P10" i="40" a="1"/>
  <c r="P10" i="40" s="1"/>
  <c r="X10" i="40" s="1"/>
  <c r="P14" i="40" a="1"/>
  <c r="P14" i="40" s="1"/>
  <c r="X14" i="40" s="1"/>
  <c r="P13" i="40" a="1"/>
  <c r="P13" i="40" s="1"/>
  <c r="X13" i="40" s="1"/>
  <c r="P11" i="40" a="1"/>
  <c r="P11" i="40" s="1"/>
  <c r="T11" i="40" s="1"/>
  <c r="P15" i="40" a="1"/>
  <c r="P15" i="40" s="1"/>
  <c r="Y15" i="40" s="1"/>
  <c r="Y14" i="40"/>
  <c r="U14" i="40"/>
  <c r="W8" i="40"/>
  <c r="S8" i="40"/>
  <c r="Y16" i="40"/>
  <c r="U16" i="40"/>
  <c r="X16" i="40"/>
  <c r="T16" i="40"/>
  <c r="V16" i="40"/>
  <c r="W16" i="40"/>
  <c r="S16" i="40"/>
  <c r="R16" i="40"/>
  <c r="Q16" i="40" s="1"/>
  <c r="V15" i="40"/>
  <c r="X9" i="40"/>
  <c r="R9" i="40"/>
  <c r="Q9" i="40" s="1"/>
  <c r="Y17" i="40"/>
  <c r="X17" i="40"/>
  <c r="T17" i="40"/>
  <c r="W17" i="40"/>
  <c r="V17" i="40"/>
  <c r="R17" i="40"/>
  <c r="Q17" i="40" s="1"/>
  <c r="P14" i="39" a="1"/>
  <c r="P14" i="39" s="1"/>
  <c r="P10" i="39" a="1"/>
  <c r="P10" i="39" s="1"/>
  <c r="P17" i="39" a="1"/>
  <c r="P17" i="39" s="1"/>
  <c r="Y17" i="39" s="1"/>
  <c r="P15" i="39" a="1"/>
  <c r="P15" i="39" s="1"/>
  <c r="U15" i="39" s="1"/>
  <c r="P8" i="39" a="1"/>
  <c r="P8" i="39" s="1"/>
  <c r="T8" i="39" s="1"/>
  <c r="P12" i="39" a="1"/>
  <c r="P12" i="39" s="1"/>
  <c r="P16" i="39" a="1"/>
  <c r="P16" i="39" s="1"/>
  <c r="U16" i="39" s="1"/>
  <c r="P11" i="39" a="1"/>
  <c r="P11" i="39" s="1"/>
  <c r="R11" i="39" s="1"/>
  <c r="Q11" i="39" s="1"/>
  <c r="P9" i="39" a="1"/>
  <c r="P9" i="39" s="1"/>
  <c r="U9" i="39" s="1"/>
  <c r="P13" i="39" a="1"/>
  <c r="P13" i="39" s="1"/>
  <c r="Y10" i="39"/>
  <c r="U10" i="39"/>
  <c r="X10" i="39"/>
  <c r="T10" i="39"/>
  <c r="W10" i="39"/>
  <c r="S10" i="39"/>
  <c r="R10" i="39"/>
  <c r="Q10" i="39" s="1"/>
  <c r="V10" i="39"/>
  <c r="Y12" i="39"/>
  <c r="U12" i="39"/>
  <c r="V12" i="39"/>
  <c r="R12" i="39"/>
  <c r="Q12" i="39" s="1"/>
  <c r="X12" i="39"/>
  <c r="T12" i="39"/>
  <c r="W12" i="39"/>
  <c r="S12" i="39"/>
  <c r="Y16" i="39"/>
  <c r="V16" i="39"/>
  <c r="Y14" i="39"/>
  <c r="U14" i="39"/>
  <c r="X14" i="39"/>
  <c r="T14" i="39"/>
  <c r="V14" i="39"/>
  <c r="R14" i="39"/>
  <c r="Q14" i="39" s="1"/>
  <c r="W14" i="39"/>
  <c r="S14" i="39"/>
  <c r="Y13" i="39"/>
  <c r="U13" i="39"/>
  <c r="V13" i="39"/>
  <c r="R13" i="39"/>
  <c r="Q13" i="39" s="1"/>
  <c r="X13" i="39"/>
  <c r="T13" i="39"/>
  <c r="W13" i="39"/>
  <c r="S13" i="39"/>
  <c r="S17" i="39"/>
  <c r="V17" i="39"/>
  <c r="P10" i="38" a="1"/>
  <c r="P10" i="38" s="1"/>
  <c r="P16" i="38" a="1"/>
  <c r="P16" i="38" s="1"/>
  <c r="P13" i="38" a="1"/>
  <c r="P13" i="38" s="1"/>
  <c r="U13" i="38" s="1"/>
  <c r="P14" i="38" a="1"/>
  <c r="P14" i="38" s="1"/>
  <c r="X14" i="38" s="1"/>
  <c r="P9" i="38" a="1"/>
  <c r="P9" i="38" s="1"/>
  <c r="T9" i="38" s="1"/>
  <c r="P17" i="38" a="1"/>
  <c r="P17" i="38" s="1"/>
  <c r="X17" i="38" s="1"/>
  <c r="P11" i="38" a="1"/>
  <c r="P11" i="38" s="1"/>
  <c r="X11" i="38" s="1"/>
  <c r="P15" i="38" a="1"/>
  <c r="P15" i="38" s="1"/>
  <c r="X15" i="38" s="1"/>
  <c r="P8" i="38" a="1"/>
  <c r="P8" i="38" s="1"/>
  <c r="Y8" i="38" s="1"/>
  <c r="P12" i="38" a="1"/>
  <c r="P12" i="38" s="1"/>
  <c r="Y12" i="38" s="1"/>
  <c r="Y10" i="38"/>
  <c r="U10" i="38"/>
  <c r="X10" i="38"/>
  <c r="T10" i="38"/>
  <c r="R10" i="38"/>
  <c r="Q10" i="38" s="1"/>
  <c r="W10" i="38"/>
  <c r="V10" i="38"/>
  <c r="S10" i="38"/>
  <c r="U11" i="38"/>
  <c r="Y16" i="38"/>
  <c r="U16" i="38"/>
  <c r="X16" i="38"/>
  <c r="T16" i="38"/>
  <c r="W16" i="38"/>
  <c r="S16" i="38"/>
  <c r="V16" i="38"/>
  <c r="R16" i="38"/>
  <c r="Q16" i="38" s="1"/>
  <c r="V9" i="38"/>
  <c r="Y13" i="38"/>
  <c r="S13" i="38"/>
  <c r="U17" i="38"/>
  <c r="S17" i="38"/>
  <c r="P11" i="37" a="1"/>
  <c r="P11" i="37" s="1"/>
  <c r="P9" i="37" a="1"/>
  <c r="P9" i="37" s="1"/>
  <c r="P17" i="37" a="1"/>
  <c r="P17" i="37" s="1"/>
  <c r="X17" i="37" s="1"/>
  <c r="P13" i="37" a="1"/>
  <c r="P13" i="37" s="1"/>
  <c r="X13" i="37" s="1"/>
  <c r="P16" i="37" a="1"/>
  <c r="P16" i="37" s="1"/>
  <c r="T16" i="37" s="1"/>
  <c r="P8" i="37" a="1"/>
  <c r="P8" i="37" s="1"/>
  <c r="X8" i="37" s="1"/>
  <c r="P12" i="37" a="1"/>
  <c r="P12" i="37" s="1"/>
  <c r="Y12" i="37" s="1"/>
  <c r="P15" i="37" a="1"/>
  <c r="P15" i="37" s="1"/>
  <c r="Y15" i="37" s="1"/>
  <c r="P10" i="37" a="1"/>
  <c r="P10" i="37" s="1"/>
  <c r="T10" i="37" s="1"/>
  <c r="P14" i="37" a="1"/>
  <c r="P14" i="37" s="1"/>
  <c r="W14" i="37" s="1"/>
  <c r="Y17" i="37"/>
  <c r="U17" i="37"/>
  <c r="W17" i="37"/>
  <c r="S17" i="37"/>
  <c r="U8" i="37"/>
  <c r="S8" i="37"/>
  <c r="Y11" i="37"/>
  <c r="U11" i="37"/>
  <c r="X11" i="37"/>
  <c r="T11" i="37"/>
  <c r="V11" i="37"/>
  <c r="S11" i="37"/>
  <c r="R11" i="37"/>
  <c r="Q11" i="37" s="1"/>
  <c r="W11" i="37"/>
  <c r="Y9" i="37"/>
  <c r="U9" i="37"/>
  <c r="X9" i="37"/>
  <c r="T9" i="37"/>
  <c r="V9" i="37"/>
  <c r="S9" i="37"/>
  <c r="R9" i="37"/>
  <c r="Q9" i="37" s="1"/>
  <c r="W9" i="37"/>
  <c r="X16" i="37"/>
  <c r="V16" i="37"/>
  <c r="P11" i="36" a="1"/>
  <c r="P11" i="36" s="1"/>
  <c r="P15" i="36" a="1"/>
  <c r="P15" i="36" s="1"/>
  <c r="P13" i="36" a="1"/>
  <c r="P13" i="36" s="1"/>
  <c r="P9" i="36" a="1"/>
  <c r="P9" i="36" s="1"/>
  <c r="Y9" i="36" s="1"/>
  <c r="P10" i="36" a="1"/>
  <c r="P10" i="36" s="1"/>
  <c r="T10" i="36" s="1"/>
  <c r="P16" i="36" a="1"/>
  <c r="P16" i="36" s="1"/>
  <c r="X16" i="36" s="1"/>
  <c r="P12" i="36" a="1"/>
  <c r="P12" i="36" s="1"/>
  <c r="S12" i="36" s="1"/>
  <c r="P14" i="36" a="1"/>
  <c r="P14" i="36" s="1"/>
  <c r="X14" i="36" s="1"/>
  <c r="P8" i="36" a="1"/>
  <c r="P8" i="36" s="1"/>
  <c r="U8" i="36" s="1"/>
  <c r="P17" i="36" a="1"/>
  <c r="P17" i="36" s="1"/>
  <c r="X17" i="36" s="1"/>
  <c r="R16" i="36"/>
  <c r="Q16" i="36" s="1"/>
  <c r="X10" i="36"/>
  <c r="V10" i="36"/>
  <c r="Y12" i="36"/>
  <c r="U12" i="36"/>
  <c r="T12" i="36"/>
  <c r="V12" i="36"/>
  <c r="Y11" i="36"/>
  <c r="U11" i="36"/>
  <c r="W11" i="36"/>
  <c r="S11" i="36"/>
  <c r="X11" i="36"/>
  <c r="T11" i="36"/>
  <c r="V11" i="36"/>
  <c r="R11" i="36"/>
  <c r="Q11" i="36" s="1"/>
  <c r="Y13" i="36"/>
  <c r="U13" i="36"/>
  <c r="X13" i="36"/>
  <c r="T13" i="36"/>
  <c r="V13" i="36"/>
  <c r="R13" i="36"/>
  <c r="Q13" i="36" s="1"/>
  <c r="W13" i="36"/>
  <c r="S13" i="36"/>
  <c r="Y15" i="36"/>
  <c r="U15" i="36"/>
  <c r="X15" i="36"/>
  <c r="T15" i="36"/>
  <c r="S15" i="36"/>
  <c r="V15" i="36"/>
  <c r="R15" i="36"/>
  <c r="Q15" i="36" s="1"/>
  <c r="W15" i="36"/>
  <c r="P17" i="35" a="1"/>
  <c r="P17" i="35" s="1"/>
  <c r="P8" i="35" a="1"/>
  <c r="P8" i="35" s="1"/>
  <c r="T8" i="35" s="1"/>
  <c r="P11" i="35" a="1"/>
  <c r="P11" i="35" s="1"/>
  <c r="W11" i="35" s="1"/>
  <c r="P9" i="35" a="1"/>
  <c r="P9" i="35" s="1"/>
  <c r="Y9" i="35" s="1"/>
  <c r="P14" i="35" a="1"/>
  <c r="P14" i="35" s="1"/>
  <c r="U14" i="35" s="1"/>
  <c r="P12" i="35" a="1"/>
  <c r="P12" i="35" s="1"/>
  <c r="T12" i="35" s="1"/>
  <c r="P13" i="35" a="1"/>
  <c r="P13" i="35" s="1"/>
  <c r="W13" i="35" s="1"/>
  <c r="P10" i="35" a="1"/>
  <c r="P10" i="35" s="1"/>
  <c r="Y10" i="35" s="1"/>
  <c r="P15" i="35" a="1"/>
  <c r="P15" i="35" s="1"/>
  <c r="Y15" i="35" s="1"/>
  <c r="P16" i="35" a="1"/>
  <c r="P16" i="35" s="1"/>
  <c r="Y16" i="35" s="1"/>
  <c r="Y11" i="35"/>
  <c r="U11" i="35"/>
  <c r="V11" i="35"/>
  <c r="T11" i="35"/>
  <c r="Y8" i="35"/>
  <c r="U8" i="35"/>
  <c r="X8" i="35"/>
  <c r="S8" i="35"/>
  <c r="W8" i="35"/>
  <c r="V8" i="35"/>
  <c r="Y13" i="35"/>
  <c r="U13" i="35"/>
  <c r="V13" i="35"/>
  <c r="T13" i="35"/>
  <c r="Y12" i="35"/>
  <c r="U12" i="35"/>
  <c r="X12" i="35"/>
  <c r="S12" i="35"/>
  <c r="W12" i="35"/>
  <c r="V12" i="35"/>
  <c r="Y17" i="35"/>
  <c r="U17" i="35"/>
  <c r="X17" i="35"/>
  <c r="T17" i="35"/>
  <c r="S17" i="35"/>
  <c r="R17" i="35"/>
  <c r="Q17" i="35" s="1"/>
  <c r="W17" i="35"/>
  <c r="V17" i="35"/>
  <c r="P17" i="34" a="1"/>
  <c r="P17" i="34" s="1"/>
  <c r="P9" i="34" a="1"/>
  <c r="P9" i="34" s="1"/>
  <c r="P10" i="34" a="1"/>
  <c r="P10" i="34" s="1"/>
  <c r="T10" i="34" s="1"/>
  <c r="P14" i="34" a="1"/>
  <c r="P14" i="34" s="1"/>
  <c r="W14" i="34" s="1"/>
  <c r="P13" i="34" a="1"/>
  <c r="P13" i="34" s="1"/>
  <c r="X13" i="34" s="1"/>
  <c r="P16" i="34" a="1"/>
  <c r="P16" i="34" s="1"/>
  <c r="S16" i="34" s="1"/>
  <c r="P11" i="34" a="1"/>
  <c r="P11" i="34" s="1"/>
  <c r="T11" i="34" s="1"/>
  <c r="P15" i="34" a="1"/>
  <c r="P15" i="34" s="1"/>
  <c r="W15" i="34" s="1"/>
  <c r="P8" i="34" a="1"/>
  <c r="P8" i="34" s="1"/>
  <c r="W8" i="34" s="1"/>
  <c r="P12" i="34" a="1"/>
  <c r="P12" i="34" s="1"/>
  <c r="X12" i="34" s="1"/>
  <c r="X10" i="34"/>
  <c r="W10" i="34"/>
  <c r="S10" i="34"/>
  <c r="Y10" i="34"/>
  <c r="U10" i="34"/>
  <c r="R10" i="34"/>
  <c r="Q10" i="34" s="1"/>
  <c r="S11" i="34"/>
  <c r="U11" i="34"/>
  <c r="W16" i="34"/>
  <c r="V14" i="34"/>
  <c r="X9" i="34"/>
  <c r="T9" i="34"/>
  <c r="W9" i="34"/>
  <c r="S9" i="34"/>
  <c r="Y9" i="34"/>
  <c r="V9" i="34"/>
  <c r="U9" i="34"/>
  <c r="R9" i="34"/>
  <c r="Q9" i="34" s="1"/>
  <c r="X17" i="34"/>
  <c r="T17" i="34"/>
  <c r="W17" i="34"/>
  <c r="S17" i="34"/>
  <c r="V17" i="34"/>
  <c r="R17" i="34"/>
  <c r="Q17" i="34" s="1"/>
  <c r="Y17" i="34"/>
  <c r="U17" i="34"/>
  <c r="AK14" i="33"/>
  <c r="AK9" i="33"/>
  <c r="AK10" i="33"/>
  <c r="AK15" i="33"/>
  <c r="AK11" i="33"/>
  <c r="AK7" i="33"/>
  <c r="AK8" i="33"/>
  <c r="AK14" i="25"/>
  <c r="AK9" i="25"/>
  <c r="AK11" i="25"/>
  <c r="AK10" i="25"/>
  <c r="AK12" i="25"/>
  <c r="AK16" i="25"/>
  <c r="AK8" i="25"/>
  <c r="AK7" i="25"/>
  <c r="AD45" i="30"/>
  <c r="AD44" i="30"/>
  <c r="AD43" i="30"/>
  <c r="AD42" i="30"/>
  <c r="AD41" i="30"/>
  <c r="AD40" i="30"/>
  <c r="AD39" i="30"/>
  <c r="AD38" i="30"/>
  <c r="AD37" i="30"/>
  <c r="AH15" i="28"/>
  <c r="AG9" i="28"/>
  <c r="AG13" i="28"/>
  <c r="AG14" i="28"/>
  <c r="AH14" i="28"/>
  <c r="AG10" i="28"/>
  <c r="AH7" i="28"/>
  <c r="AH9" i="28"/>
  <c r="AH10" i="28"/>
  <c r="AH11" i="28"/>
  <c r="AH12" i="28"/>
  <c r="AG12" i="28"/>
  <c r="AH13" i="28"/>
  <c r="AG16" i="28"/>
  <c r="AG7" i="28"/>
  <c r="AG11" i="28"/>
  <c r="AG15" i="28"/>
  <c r="AH16" i="28"/>
  <c r="AG36" i="32"/>
  <c r="Y35" i="32" a="1"/>
  <c r="Y35" i="32" s="1"/>
  <c r="AA35" i="32"/>
  <c r="Y36" i="32" a="1"/>
  <c r="Y36" i="32" s="1"/>
  <c r="AA36" i="32"/>
  <c r="X36" i="32" a="1"/>
  <c r="X36" i="32" s="1"/>
  <c r="Z36" i="32" a="1"/>
  <c r="Z36" i="32" s="1"/>
  <c r="AB36" i="32"/>
  <c r="X35" i="32" a="1"/>
  <c r="X35" i="32" s="1"/>
  <c r="Z35" i="32" a="1"/>
  <c r="Z35" i="32" s="1"/>
  <c r="AB35" i="32"/>
  <c r="W36" i="32" l="1"/>
  <c r="S14" i="44"/>
  <c r="AO148" i="26" s="1"/>
  <c r="U14" i="44"/>
  <c r="AQ148" i="26" s="1"/>
  <c r="R14" i="44"/>
  <c r="Q14" i="44" s="1"/>
  <c r="AM148" i="26" s="1"/>
  <c r="X14" i="44"/>
  <c r="AT148" i="26" s="1"/>
  <c r="V17" i="44"/>
  <c r="AR151" i="26" s="1"/>
  <c r="S17" i="44"/>
  <c r="AO151" i="26" s="1"/>
  <c r="R10" i="44"/>
  <c r="Q10" i="44" s="1"/>
  <c r="AM144" i="26" s="1"/>
  <c r="X10" i="44"/>
  <c r="AT144" i="26" s="1"/>
  <c r="V9" i="44"/>
  <c r="AR143" i="26" s="1"/>
  <c r="Y17" i="44"/>
  <c r="AU151" i="26" s="1"/>
  <c r="AL144" i="26"/>
  <c r="U9" i="44"/>
  <c r="AQ143" i="26" s="1"/>
  <c r="S11" i="44"/>
  <c r="AO145" i="26" s="1"/>
  <c r="R8" i="44"/>
  <c r="AN142" i="26" s="1"/>
  <c r="V8" i="44"/>
  <c r="AR142" i="26" s="1"/>
  <c r="W17" i="44"/>
  <c r="AS151" i="26" s="1"/>
  <c r="T11" i="44"/>
  <c r="AP145" i="26" s="1"/>
  <c r="AL145" i="26"/>
  <c r="V10" i="44"/>
  <c r="AR144" i="26" s="1"/>
  <c r="W8" i="44"/>
  <c r="AS142" i="26" s="1"/>
  <c r="U8" i="44"/>
  <c r="AQ142" i="26" s="1"/>
  <c r="R11" i="44"/>
  <c r="Q11" i="44" s="1"/>
  <c r="AM145" i="26" s="1"/>
  <c r="U11" i="44"/>
  <c r="AQ145" i="26" s="1"/>
  <c r="S8" i="44"/>
  <c r="AO142" i="26" s="1"/>
  <c r="W11" i="44"/>
  <c r="AS145" i="26" s="1"/>
  <c r="Y11" i="44"/>
  <c r="AU145" i="26" s="1"/>
  <c r="AL142" i="26"/>
  <c r="V11" i="44"/>
  <c r="AR145" i="26" s="1"/>
  <c r="T8" i="44"/>
  <c r="AP142" i="26" s="1"/>
  <c r="X8" i="44"/>
  <c r="AT142" i="26" s="1"/>
  <c r="R17" i="44"/>
  <c r="Q17" i="44" s="1"/>
  <c r="AM151" i="26" s="1"/>
  <c r="T17" i="44"/>
  <c r="AP151" i="26" s="1"/>
  <c r="V13" i="44"/>
  <c r="AR147" i="26" s="1"/>
  <c r="U13" i="44"/>
  <c r="AQ147" i="26" s="1"/>
  <c r="W10" i="44"/>
  <c r="AS144" i="26" s="1"/>
  <c r="U10" i="44"/>
  <c r="AQ144" i="26" s="1"/>
  <c r="S15" i="44"/>
  <c r="AO149" i="26" s="1"/>
  <c r="U15" i="44"/>
  <c r="AQ149" i="26" s="1"/>
  <c r="AL151" i="26"/>
  <c r="T13" i="44"/>
  <c r="AP147" i="26" s="1"/>
  <c r="S13" i="44"/>
  <c r="AO147" i="26" s="1"/>
  <c r="T10" i="44"/>
  <c r="AP144" i="26" s="1"/>
  <c r="S10" i="44"/>
  <c r="AO144" i="26" s="1"/>
  <c r="V15" i="44"/>
  <c r="AR149" i="26" s="1"/>
  <c r="X15" i="44"/>
  <c r="AT149" i="26" s="1"/>
  <c r="R9" i="44"/>
  <c r="AN143" i="26" s="1"/>
  <c r="S9" i="44"/>
  <c r="AO143" i="26" s="1"/>
  <c r="Y9" i="44"/>
  <c r="AU143" i="26" s="1"/>
  <c r="W12" i="44"/>
  <c r="AS146" i="26" s="1"/>
  <c r="V12" i="44"/>
  <c r="AR146" i="26" s="1"/>
  <c r="R12" i="44"/>
  <c r="Q12" i="44" s="1"/>
  <c r="AM146" i="26" s="1"/>
  <c r="AL146" i="26"/>
  <c r="W9" i="44"/>
  <c r="AS143" i="26" s="1"/>
  <c r="X9" i="44"/>
  <c r="AT143" i="26" s="1"/>
  <c r="S12" i="44"/>
  <c r="AO146" i="26" s="1"/>
  <c r="Y12" i="44"/>
  <c r="AU146" i="26" s="1"/>
  <c r="T9" i="44"/>
  <c r="AP143" i="26" s="1"/>
  <c r="T12" i="44"/>
  <c r="AP146" i="26" s="1"/>
  <c r="AL150" i="26"/>
  <c r="X16" i="44"/>
  <c r="AT150" i="26" s="1"/>
  <c r="R16" i="44"/>
  <c r="Q16" i="44" s="1"/>
  <c r="AM150" i="26" s="1"/>
  <c r="U16" i="44"/>
  <c r="AQ150" i="26" s="1"/>
  <c r="S16" i="44"/>
  <c r="AO150" i="26" s="1"/>
  <c r="V16" i="44"/>
  <c r="AR150" i="26" s="1"/>
  <c r="X12" i="44"/>
  <c r="AT146" i="26" s="1"/>
  <c r="Q9" i="44"/>
  <c r="AM143" i="26" s="1"/>
  <c r="Q13" i="44"/>
  <c r="AM147" i="26" s="1"/>
  <c r="AN147" i="26"/>
  <c r="Q15" i="44"/>
  <c r="AM149" i="26" s="1"/>
  <c r="AN149" i="26"/>
  <c r="R13" i="45"/>
  <c r="Q13" i="45" s="1"/>
  <c r="S13" i="45"/>
  <c r="V8" i="45"/>
  <c r="T16" i="45"/>
  <c r="U8" i="45"/>
  <c r="W8" i="45"/>
  <c r="Y8" i="45"/>
  <c r="X16" i="45"/>
  <c r="Y11" i="45"/>
  <c r="V17" i="45"/>
  <c r="S17" i="45"/>
  <c r="R8" i="45"/>
  <c r="Q8" i="45" s="1"/>
  <c r="T8" i="45"/>
  <c r="R16" i="45"/>
  <c r="Q16" i="45" s="1"/>
  <c r="U16" i="45"/>
  <c r="R17" i="45"/>
  <c r="Q17" i="45" s="1"/>
  <c r="S8" i="45"/>
  <c r="W16" i="45"/>
  <c r="Y16" i="45"/>
  <c r="S11" i="45"/>
  <c r="T11" i="45"/>
  <c r="V13" i="45"/>
  <c r="W13" i="45"/>
  <c r="R14" i="45"/>
  <c r="Q14" i="45" s="1"/>
  <c r="W14" i="45"/>
  <c r="V16" i="45"/>
  <c r="V11" i="45"/>
  <c r="X11" i="45"/>
  <c r="T13" i="45"/>
  <c r="S14" i="45"/>
  <c r="R11" i="45"/>
  <c r="Q11" i="45" s="1"/>
  <c r="R9" i="42"/>
  <c r="Q9" i="42" s="1"/>
  <c r="V9" i="42"/>
  <c r="X9" i="42"/>
  <c r="R15" i="42"/>
  <c r="Q15" i="42" s="1"/>
  <c r="T9" i="42"/>
  <c r="V14" i="42"/>
  <c r="W9" i="42"/>
  <c r="U9" i="42"/>
  <c r="T14" i="42"/>
  <c r="S14" i="42"/>
  <c r="S9" i="42"/>
  <c r="U14" i="42"/>
  <c r="X13" i="42"/>
  <c r="X11" i="42"/>
  <c r="U13" i="42"/>
  <c r="U11" i="42"/>
  <c r="V13" i="42"/>
  <c r="V11" i="42"/>
  <c r="R14" i="42"/>
  <c r="Q14" i="42" s="1"/>
  <c r="X14" i="42"/>
  <c r="W13" i="42"/>
  <c r="W11" i="42"/>
  <c r="R8" i="42"/>
  <c r="Q8" i="42" s="1"/>
  <c r="X8" i="42"/>
  <c r="S15" i="42"/>
  <c r="U15" i="42"/>
  <c r="W8" i="42"/>
  <c r="U8" i="42"/>
  <c r="W15" i="42"/>
  <c r="Y15" i="42"/>
  <c r="S13" i="42"/>
  <c r="Y13" i="42"/>
  <c r="S11" i="42"/>
  <c r="Y11" i="42"/>
  <c r="S8" i="42"/>
  <c r="Y8" i="42"/>
  <c r="V15" i="42"/>
  <c r="R13" i="42"/>
  <c r="Q13" i="42" s="1"/>
  <c r="R11" i="42"/>
  <c r="Q11" i="42" s="1"/>
  <c r="V8" i="42"/>
  <c r="W14" i="42"/>
  <c r="S10" i="42"/>
  <c r="Y10" i="42"/>
  <c r="V10" i="42"/>
  <c r="T10" i="42"/>
  <c r="W10" i="42"/>
  <c r="U10" i="42"/>
  <c r="R10" i="42"/>
  <c r="Q10" i="42" s="1"/>
  <c r="S14" i="41"/>
  <c r="U14" i="41"/>
  <c r="T14" i="41"/>
  <c r="R10" i="41"/>
  <c r="Q10" i="41" s="1"/>
  <c r="T10" i="41"/>
  <c r="T9" i="41"/>
  <c r="T11" i="41"/>
  <c r="Y9" i="41"/>
  <c r="Y11" i="41"/>
  <c r="R9" i="41"/>
  <c r="Q9" i="41" s="1"/>
  <c r="R11" i="41"/>
  <c r="Q11" i="41" s="1"/>
  <c r="V9" i="41"/>
  <c r="V11" i="41"/>
  <c r="T13" i="41"/>
  <c r="Y13" i="41"/>
  <c r="X17" i="41"/>
  <c r="S16" i="41"/>
  <c r="Y17" i="41"/>
  <c r="R17" i="41"/>
  <c r="Q17" i="41" s="1"/>
  <c r="S17" i="41"/>
  <c r="R13" i="41"/>
  <c r="Q13" i="41" s="1"/>
  <c r="X13" i="41"/>
  <c r="V17" i="41"/>
  <c r="W17" i="41"/>
  <c r="S13" i="41"/>
  <c r="W13" i="41"/>
  <c r="S9" i="41"/>
  <c r="X9" i="41"/>
  <c r="S11" i="41"/>
  <c r="X11" i="41"/>
  <c r="U16" i="41"/>
  <c r="T17" i="41"/>
  <c r="V13" i="41"/>
  <c r="W9" i="41"/>
  <c r="W11" i="41"/>
  <c r="W16" i="41"/>
  <c r="Y16" i="41"/>
  <c r="S10" i="41"/>
  <c r="X10" i="41"/>
  <c r="R16" i="41"/>
  <c r="Q16" i="41" s="1"/>
  <c r="T16" i="41"/>
  <c r="W10" i="41"/>
  <c r="U10" i="41"/>
  <c r="V16" i="41"/>
  <c r="V10" i="41"/>
  <c r="R15" i="41"/>
  <c r="Q15" i="41" s="1"/>
  <c r="T15" i="41"/>
  <c r="V15" i="41"/>
  <c r="X15" i="41"/>
  <c r="S15" i="41"/>
  <c r="X11" i="40"/>
  <c r="U8" i="40"/>
  <c r="Y8" i="40"/>
  <c r="U15" i="40"/>
  <c r="V10" i="40"/>
  <c r="T10" i="40"/>
  <c r="T15" i="40"/>
  <c r="R15" i="40"/>
  <c r="Q15" i="40" s="1"/>
  <c r="X15" i="40"/>
  <c r="U10" i="40"/>
  <c r="S15" i="40"/>
  <c r="S10" i="40"/>
  <c r="R11" i="40"/>
  <c r="Q11" i="40" s="1"/>
  <c r="V8" i="40"/>
  <c r="T8" i="40"/>
  <c r="S14" i="40"/>
  <c r="S12" i="40"/>
  <c r="R8" i="40"/>
  <c r="Q8" i="40" s="1"/>
  <c r="W14" i="40"/>
  <c r="S17" i="40"/>
  <c r="W15" i="40"/>
  <c r="U12" i="40"/>
  <c r="W10" i="40"/>
  <c r="Y10" i="40"/>
  <c r="S13" i="40"/>
  <c r="R10" i="40"/>
  <c r="Q10" i="40" s="1"/>
  <c r="U13" i="40"/>
  <c r="W12" i="40"/>
  <c r="Y12" i="40"/>
  <c r="R12" i="40"/>
  <c r="Q12" i="40" s="1"/>
  <c r="T12" i="40"/>
  <c r="V12" i="40"/>
  <c r="S9" i="40"/>
  <c r="U9" i="40"/>
  <c r="S11" i="40"/>
  <c r="U11" i="40"/>
  <c r="W9" i="40"/>
  <c r="Y9" i="40"/>
  <c r="W11" i="40"/>
  <c r="Y11" i="40"/>
  <c r="V9" i="40"/>
  <c r="V11" i="40"/>
  <c r="W13" i="40"/>
  <c r="Y13" i="40"/>
  <c r="R13" i="40"/>
  <c r="Q13" i="40" s="1"/>
  <c r="T13" i="40"/>
  <c r="R14" i="40"/>
  <c r="Q14" i="40" s="1"/>
  <c r="T14" i="40"/>
  <c r="V13" i="40"/>
  <c r="V14" i="40"/>
  <c r="T17" i="39"/>
  <c r="X17" i="39"/>
  <c r="W17" i="39"/>
  <c r="U17" i="39"/>
  <c r="R17" i="39"/>
  <c r="Q17" i="39" s="1"/>
  <c r="S15" i="39"/>
  <c r="Y15" i="39"/>
  <c r="V11" i="39"/>
  <c r="T11" i="39"/>
  <c r="V15" i="39"/>
  <c r="U11" i="39"/>
  <c r="T15" i="39"/>
  <c r="W11" i="39"/>
  <c r="W9" i="39"/>
  <c r="R8" i="39"/>
  <c r="Q8" i="39" s="1"/>
  <c r="Y9" i="39"/>
  <c r="X8" i="39"/>
  <c r="V9" i="39"/>
  <c r="T9" i="39"/>
  <c r="U8" i="39"/>
  <c r="W8" i="39"/>
  <c r="Y8" i="39"/>
  <c r="X11" i="39"/>
  <c r="Y11" i="39"/>
  <c r="S8" i="39"/>
  <c r="R9" i="39"/>
  <c r="Q9" i="39" s="1"/>
  <c r="X9" i="39"/>
  <c r="W15" i="39"/>
  <c r="X15" i="39"/>
  <c r="S9" i="39"/>
  <c r="R15" i="39"/>
  <c r="Q15" i="39" s="1"/>
  <c r="V8" i="39"/>
  <c r="S11" i="39"/>
  <c r="S16" i="39"/>
  <c r="T16" i="39"/>
  <c r="W16" i="39"/>
  <c r="X16" i="39"/>
  <c r="R16" i="39"/>
  <c r="Q16" i="39" s="1"/>
  <c r="Y11" i="38"/>
  <c r="R13" i="38"/>
  <c r="Q13" i="38" s="1"/>
  <c r="W11" i="38"/>
  <c r="T13" i="38"/>
  <c r="R11" i="38"/>
  <c r="Q11" i="38" s="1"/>
  <c r="V13" i="38"/>
  <c r="X13" i="38"/>
  <c r="S11" i="38"/>
  <c r="T11" i="38"/>
  <c r="W13" i="38"/>
  <c r="V11" i="38"/>
  <c r="R14" i="38"/>
  <c r="Q14" i="38" s="1"/>
  <c r="U14" i="38"/>
  <c r="S15" i="38"/>
  <c r="U15" i="38"/>
  <c r="W15" i="38"/>
  <c r="Y15" i="38"/>
  <c r="W14" i="38"/>
  <c r="Y14" i="38"/>
  <c r="R15" i="38"/>
  <c r="Q15" i="38" s="1"/>
  <c r="T15" i="38"/>
  <c r="S14" i="38"/>
  <c r="T14" i="38"/>
  <c r="V15" i="38"/>
  <c r="V14" i="38"/>
  <c r="X9" i="38"/>
  <c r="V8" i="38"/>
  <c r="W9" i="38"/>
  <c r="U9" i="38"/>
  <c r="T8" i="38"/>
  <c r="R9" i="38"/>
  <c r="Q9" i="38" s="1"/>
  <c r="Y9" i="38"/>
  <c r="X8" i="38"/>
  <c r="S9" i="38"/>
  <c r="S8" i="38"/>
  <c r="W17" i="38"/>
  <c r="Y17" i="38"/>
  <c r="R17" i="38"/>
  <c r="Q17" i="38" s="1"/>
  <c r="T17" i="38"/>
  <c r="V12" i="38"/>
  <c r="V17" i="38"/>
  <c r="T12" i="38"/>
  <c r="W8" i="38"/>
  <c r="U8" i="38"/>
  <c r="W12" i="38"/>
  <c r="U12" i="38"/>
  <c r="S12" i="38"/>
  <c r="X12" i="38"/>
  <c r="R8" i="38"/>
  <c r="Q8" i="38" s="1"/>
  <c r="R12" i="38"/>
  <c r="Q12" i="38" s="1"/>
  <c r="W12" i="37"/>
  <c r="R12" i="37"/>
  <c r="Q12" i="37" s="1"/>
  <c r="S14" i="37"/>
  <c r="T12" i="37"/>
  <c r="X12" i="37"/>
  <c r="S12" i="37"/>
  <c r="U12" i="37"/>
  <c r="R17" i="37"/>
  <c r="Q17" i="37" s="1"/>
  <c r="T17" i="37"/>
  <c r="U14" i="37"/>
  <c r="V12" i="37"/>
  <c r="V17" i="37"/>
  <c r="S13" i="37"/>
  <c r="R15" i="37"/>
  <c r="Q15" i="37" s="1"/>
  <c r="U13" i="37"/>
  <c r="S15" i="37"/>
  <c r="V13" i="37"/>
  <c r="Y13" i="37"/>
  <c r="V15" i="37"/>
  <c r="W15" i="37"/>
  <c r="W13" i="37"/>
  <c r="T13" i="37"/>
  <c r="T15" i="37"/>
  <c r="U15" i="37"/>
  <c r="R13" i="37"/>
  <c r="Q13" i="37" s="1"/>
  <c r="X15" i="37"/>
  <c r="S16" i="37"/>
  <c r="U16" i="37"/>
  <c r="W16" i="37"/>
  <c r="Y16" i="37"/>
  <c r="R16" i="37"/>
  <c r="Q16" i="37" s="1"/>
  <c r="T14" i="37"/>
  <c r="Y14" i="37"/>
  <c r="V8" i="37"/>
  <c r="Y8" i="37"/>
  <c r="R14" i="37"/>
  <c r="Q14" i="37" s="1"/>
  <c r="X14" i="37"/>
  <c r="W8" i="37"/>
  <c r="T8" i="37"/>
  <c r="R10" i="37"/>
  <c r="Q10" i="37" s="1"/>
  <c r="V14" i="37"/>
  <c r="R8" i="37"/>
  <c r="Q8" i="37" s="1"/>
  <c r="X10" i="37"/>
  <c r="S10" i="37"/>
  <c r="U10" i="37"/>
  <c r="V10" i="37"/>
  <c r="Y10" i="37"/>
  <c r="W10" i="37"/>
  <c r="S16" i="36"/>
  <c r="T17" i="36"/>
  <c r="V8" i="36"/>
  <c r="Y8" i="36"/>
  <c r="R17" i="36"/>
  <c r="Q17" i="36" s="1"/>
  <c r="T16" i="36"/>
  <c r="S17" i="36"/>
  <c r="R9" i="36"/>
  <c r="Q9" i="36" s="1"/>
  <c r="U17" i="36"/>
  <c r="U16" i="36"/>
  <c r="T9" i="36"/>
  <c r="W17" i="36"/>
  <c r="Y17" i="36"/>
  <c r="W16" i="36"/>
  <c r="Y16" i="36"/>
  <c r="V17" i="36"/>
  <c r="V16" i="36"/>
  <c r="V9" i="36"/>
  <c r="X9" i="36"/>
  <c r="S9" i="36"/>
  <c r="U9" i="36"/>
  <c r="S14" i="36"/>
  <c r="W9" i="36"/>
  <c r="U14" i="36"/>
  <c r="S8" i="36"/>
  <c r="T8" i="36"/>
  <c r="S10" i="36"/>
  <c r="U10" i="36"/>
  <c r="W8" i="36"/>
  <c r="X8" i="36"/>
  <c r="W10" i="36"/>
  <c r="Y10" i="36"/>
  <c r="R8" i="36"/>
  <c r="Q8" i="36" s="1"/>
  <c r="R10" i="36"/>
  <c r="Q10" i="36" s="1"/>
  <c r="W14" i="36"/>
  <c r="Y14" i="36"/>
  <c r="W12" i="36"/>
  <c r="X12" i="36"/>
  <c r="R14" i="36"/>
  <c r="Q14" i="36" s="1"/>
  <c r="T14" i="36"/>
  <c r="R12" i="36"/>
  <c r="Q12" i="36" s="1"/>
  <c r="V14" i="36"/>
  <c r="S13" i="35"/>
  <c r="R13" i="35"/>
  <c r="Q13" i="35" s="1"/>
  <c r="S11" i="35"/>
  <c r="R11" i="35"/>
  <c r="Q11" i="35" s="1"/>
  <c r="R12" i="35"/>
  <c r="Q12" i="35" s="1"/>
  <c r="X13" i="35"/>
  <c r="R8" i="35"/>
  <c r="Q8" i="35" s="1"/>
  <c r="X11" i="35"/>
  <c r="X9" i="35"/>
  <c r="X10" i="35"/>
  <c r="R9" i="35"/>
  <c r="Q9" i="35" s="1"/>
  <c r="T10" i="35"/>
  <c r="W9" i="35"/>
  <c r="S9" i="35"/>
  <c r="V10" i="35"/>
  <c r="X15" i="35"/>
  <c r="T9" i="35"/>
  <c r="U9" i="35"/>
  <c r="R10" i="35"/>
  <c r="Q10" i="35" s="1"/>
  <c r="U10" i="35"/>
  <c r="V9" i="35"/>
  <c r="W10" i="35"/>
  <c r="S14" i="35"/>
  <c r="Y14" i="35"/>
  <c r="V14" i="35"/>
  <c r="X14" i="35"/>
  <c r="T15" i="35"/>
  <c r="R14" i="35"/>
  <c r="Q14" i="35" s="1"/>
  <c r="T14" i="35"/>
  <c r="V15" i="35"/>
  <c r="W14" i="35"/>
  <c r="S15" i="35"/>
  <c r="V16" i="35"/>
  <c r="T16" i="35"/>
  <c r="W16" i="35"/>
  <c r="X16" i="35"/>
  <c r="R15" i="35"/>
  <c r="Q15" i="35" s="1"/>
  <c r="U15" i="35"/>
  <c r="R16" i="35"/>
  <c r="Q16" i="35" s="1"/>
  <c r="U16" i="35"/>
  <c r="W15" i="35"/>
  <c r="S10" i="35"/>
  <c r="S16" i="35"/>
  <c r="T14" i="34"/>
  <c r="V15" i="34"/>
  <c r="W11" i="34"/>
  <c r="T15" i="34"/>
  <c r="R11" i="34"/>
  <c r="Q11" i="34" s="1"/>
  <c r="X11" i="34"/>
  <c r="X15" i="34"/>
  <c r="X14" i="34"/>
  <c r="R15" i="34"/>
  <c r="Q15" i="34" s="1"/>
  <c r="R14" i="34"/>
  <c r="Q14" i="34" s="1"/>
  <c r="Y11" i="34"/>
  <c r="U15" i="34"/>
  <c r="S15" i="34"/>
  <c r="U14" i="34"/>
  <c r="S14" i="34"/>
  <c r="Y15" i="34"/>
  <c r="Y14" i="34"/>
  <c r="S13" i="34"/>
  <c r="Y16" i="34"/>
  <c r="V11" i="34"/>
  <c r="V10" i="34"/>
  <c r="Y13" i="34"/>
  <c r="U13" i="34"/>
  <c r="W13" i="34"/>
  <c r="R13" i="34"/>
  <c r="Q13" i="34" s="1"/>
  <c r="T13" i="34"/>
  <c r="V8" i="34"/>
  <c r="V13" i="34"/>
  <c r="R12" i="34"/>
  <c r="Q12" i="34" s="1"/>
  <c r="R16" i="34"/>
  <c r="Q16" i="34" s="1"/>
  <c r="T16" i="34"/>
  <c r="S12" i="34"/>
  <c r="V16" i="34"/>
  <c r="X16" i="34"/>
  <c r="U16" i="34"/>
  <c r="T8" i="34"/>
  <c r="Y8" i="34"/>
  <c r="U8" i="34"/>
  <c r="W12" i="34"/>
  <c r="V12" i="34"/>
  <c r="T12" i="34"/>
  <c r="R8" i="34"/>
  <c r="Q8" i="34" s="1"/>
  <c r="S8" i="34"/>
  <c r="U12" i="34"/>
  <c r="Y12" i="34"/>
  <c r="X8" i="34"/>
  <c r="P10" i="33" a="1"/>
  <c r="P10" i="33" s="1"/>
  <c r="P8" i="33" a="1"/>
  <c r="P8" i="33" s="1"/>
  <c r="P11" i="33" a="1"/>
  <c r="P11" i="33" s="1"/>
  <c r="U11" i="33" s="1"/>
  <c r="P9" i="33" a="1"/>
  <c r="P9" i="33" s="1"/>
  <c r="X9" i="33" s="1"/>
  <c r="P12" i="33" a="1"/>
  <c r="P12" i="33" s="1"/>
  <c r="T12" i="33" s="1"/>
  <c r="P16" i="33" a="1"/>
  <c r="P16" i="33" s="1"/>
  <c r="Y16" i="33" s="1"/>
  <c r="P13" i="33" a="1"/>
  <c r="P13" i="33" s="1"/>
  <c r="U13" i="33" s="1"/>
  <c r="P15" i="33" a="1"/>
  <c r="P15" i="33" s="1"/>
  <c r="X15" i="33" s="1"/>
  <c r="P17" i="33" a="1"/>
  <c r="P17" i="33" s="1"/>
  <c r="T17" i="33" s="1"/>
  <c r="P14" i="33" a="1"/>
  <c r="P14" i="33" s="1"/>
  <c r="Y14" i="33" s="1"/>
  <c r="Y11" i="33"/>
  <c r="T11" i="33"/>
  <c r="Y8" i="33"/>
  <c r="U8" i="33"/>
  <c r="X8" i="33"/>
  <c r="T8" i="33"/>
  <c r="V8" i="33"/>
  <c r="R8" i="33"/>
  <c r="Q8" i="33" s="1"/>
  <c r="W8" i="33"/>
  <c r="S8" i="33"/>
  <c r="Y10" i="33"/>
  <c r="U10" i="33"/>
  <c r="X10" i="33"/>
  <c r="T10" i="33"/>
  <c r="V10" i="33"/>
  <c r="R10" i="33"/>
  <c r="Q10" i="33" s="1"/>
  <c r="S10" i="33"/>
  <c r="W10" i="33"/>
  <c r="T14" i="33"/>
  <c r="S14" i="33"/>
  <c r="T16" i="33"/>
  <c r="W16" i="33"/>
  <c r="X12" i="33"/>
  <c r="W12" i="33"/>
  <c r="X17" i="33"/>
  <c r="R17" i="33"/>
  <c r="Q17" i="33" s="1"/>
  <c r="P15" i="25" a="1"/>
  <c r="P15" i="25" s="1"/>
  <c r="P17" i="25" a="1"/>
  <c r="P17" i="25" s="1"/>
  <c r="P9" i="25" a="1"/>
  <c r="P9" i="25" s="1"/>
  <c r="T9" i="25" s="1"/>
  <c r="P10" i="25" a="1"/>
  <c r="P10" i="25" s="1"/>
  <c r="X10" i="25" s="1"/>
  <c r="P11" i="25" a="1"/>
  <c r="P11" i="25" s="1"/>
  <c r="X11" i="25" s="1"/>
  <c r="P8" i="25" a="1"/>
  <c r="P8" i="25" s="1"/>
  <c r="Y8" i="25" s="1"/>
  <c r="P12" i="25" a="1"/>
  <c r="P12" i="25" s="1"/>
  <c r="U12" i="25" s="1"/>
  <c r="P13" i="25" a="1"/>
  <c r="P13" i="25" s="1"/>
  <c r="U13" i="25" s="1"/>
  <c r="P16" i="25" a="1"/>
  <c r="P16" i="25" s="1"/>
  <c r="Y16" i="25" s="1"/>
  <c r="P14" i="25" a="1"/>
  <c r="P14" i="25" s="1"/>
  <c r="X14" i="25" s="1"/>
  <c r="U11" i="25"/>
  <c r="R11" i="25"/>
  <c r="Q11" i="25" s="1"/>
  <c r="Y15" i="25"/>
  <c r="U15" i="25"/>
  <c r="X15" i="25"/>
  <c r="T15" i="25"/>
  <c r="W15" i="25"/>
  <c r="S15" i="25"/>
  <c r="V15" i="25"/>
  <c r="R15" i="25"/>
  <c r="Q15" i="25" s="1"/>
  <c r="X8" i="25"/>
  <c r="W8" i="25"/>
  <c r="T16" i="25"/>
  <c r="R16" i="25"/>
  <c r="Q16" i="25" s="1"/>
  <c r="Y17" i="25"/>
  <c r="U17" i="25"/>
  <c r="X17" i="25"/>
  <c r="T17" i="25"/>
  <c r="W17" i="25"/>
  <c r="S17" i="25"/>
  <c r="V17" i="25"/>
  <c r="R17" i="25"/>
  <c r="Q17" i="25" s="1"/>
  <c r="AI10" i="28"/>
  <c r="AI11" i="28"/>
  <c r="AI16" i="28"/>
  <c r="AI14" i="28"/>
  <c r="AI13" i="28"/>
  <c r="AI12" i="28"/>
  <c r="AI15" i="28"/>
  <c r="AI7" i="28"/>
  <c r="AI9" i="28"/>
  <c r="AC35" i="32"/>
  <c r="AD35" i="32"/>
  <c r="AC36" i="32"/>
  <c r="AD36" i="32"/>
  <c r="W35" i="32"/>
  <c r="V29" i="32"/>
  <c r="AH29" i="32" s="1"/>
  <c r="V30" i="32"/>
  <c r="AH30" i="32" s="1"/>
  <c r="V31" i="32"/>
  <c r="AA31" i="32" s="1"/>
  <c r="V32" i="32"/>
  <c r="AB32" i="32" s="1"/>
  <c r="V33" i="32"/>
  <c r="AH33" i="32" s="1"/>
  <c r="V34" i="32"/>
  <c r="V28" i="32"/>
  <c r="AH28" i="32" s="1"/>
  <c r="Y33" i="32" a="1"/>
  <c r="Y33" i="32" s="1"/>
  <c r="X33" i="32" a="1"/>
  <c r="X33" i="32" s="1"/>
  <c r="Z30" i="32" a="1"/>
  <c r="Z30" i="32" s="1"/>
  <c r="AB30" i="32"/>
  <c r="Y28" i="32" a="1"/>
  <c r="Y28" i="32" s="1"/>
  <c r="AE35" i="32" l="1"/>
  <c r="AN148" i="26"/>
  <c r="AN144" i="26"/>
  <c r="Q8" i="44"/>
  <c r="AM142" i="26" s="1"/>
  <c r="AN151" i="26"/>
  <c r="AN145" i="26"/>
  <c r="AN146" i="26"/>
  <c r="AN150" i="26"/>
  <c r="T13" i="33"/>
  <c r="Y13" i="33"/>
  <c r="S13" i="33"/>
  <c r="S11" i="33"/>
  <c r="V13" i="33"/>
  <c r="V11" i="33"/>
  <c r="R9" i="33"/>
  <c r="Q9" i="33" s="1"/>
  <c r="W13" i="33"/>
  <c r="X13" i="33"/>
  <c r="W11" i="33"/>
  <c r="X11" i="33"/>
  <c r="R13" i="33"/>
  <c r="Q13" i="33" s="1"/>
  <c r="R11" i="33"/>
  <c r="Q11" i="33" s="1"/>
  <c r="U9" i="33"/>
  <c r="S15" i="33"/>
  <c r="U15" i="33"/>
  <c r="W15" i="33"/>
  <c r="Y15" i="33"/>
  <c r="V9" i="33"/>
  <c r="Y9" i="33"/>
  <c r="V15" i="33"/>
  <c r="T15" i="33"/>
  <c r="S9" i="33"/>
  <c r="T9" i="33"/>
  <c r="R15" i="33"/>
  <c r="Q15" i="33" s="1"/>
  <c r="W9" i="33"/>
  <c r="S17" i="33"/>
  <c r="U17" i="33"/>
  <c r="R12" i="33"/>
  <c r="Q12" i="33" s="1"/>
  <c r="U12" i="33"/>
  <c r="W17" i="33"/>
  <c r="Y17" i="33"/>
  <c r="V12" i="33"/>
  <c r="Y12" i="33"/>
  <c r="V17" i="33"/>
  <c r="S12" i="33"/>
  <c r="S16" i="33"/>
  <c r="X16" i="33"/>
  <c r="W14" i="33"/>
  <c r="X14" i="33"/>
  <c r="V16" i="33"/>
  <c r="U16" i="33"/>
  <c r="R14" i="33"/>
  <c r="Q14" i="33" s="1"/>
  <c r="U14" i="33"/>
  <c r="R16" i="33"/>
  <c r="Q16" i="33" s="1"/>
  <c r="V14" i="33"/>
  <c r="R10" i="25"/>
  <c r="Q10" i="25" s="1"/>
  <c r="U10" i="25"/>
  <c r="V9" i="25"/>
  <c r="W12" i="25"/>
  <c r="U9" i="25"/>
  <c r="T12" i="25"/>
  <c r="S13" i="25"/>
  <c r="W14" i="25"/>
  <c r="S10" i="25"/>
  <c r="Y10" i="25"/>
  <c r="Y13" i="25"/>
  <c r="V10" i="25"/>
  <c r="T10" i="25"/>
  <c r="W10" i="25"/>
  <c r="R9" i="25"/>
  <c r="Q9" i="25" s="1"/>
  <c r="X9" i="25"/>
  <c r="S12" i="25"/>
  <c r="Y12" i="25"/>
  <c r="S9" i="25"/>
  <c r="Y9" i="25"/>
  <c r="R12" i="25"/>
  <c r="Q12" i="25" s="1"/>
  <c r="X12" i="25"/>
  <c r="W9" i="25"/>
  <c r="V12" i="25"/>
  <c r="V16" i="25"/>
  <c r="X16" i="25"/>
  <c r="S11" i="25"/>
  <c r="Y11" i="25"/>
  <c r="S16" i="25"/>
  <c r="U16" i="25"/>
  <c r="W11" i="25"/>
  <c r="T11" i="25"/>
  <c r="W16" i="25"/>
  <c r="V11" i="25"/>
  <c r="R8" i="25"/>
  <c r="Q8" i="25" s="1"/>
  <c r="R14" i="25"/>
  <c r="Q14" i="25" s="1"/>
  <c r="S8" i="25"/>
  <c r="U8" i="25"/>
  <c r="T14" i="25"/>
  <c r="V8" i="25"/>
  <c r="T8" i="25"/>
  <c r="U14" i="25"/>
  <c r="V13" i="25"/>
  <c r="T13" i="25"/>
  <c r="S14" i="25"/>
  <c r="Y14" i="25"/>
  <c r="W13" i="25"/>
  <c r="X13" i="25"/>
  <c r="R13" i="25"/>
  <c r="Q13" i="25" s="1"/>
  <c r="V14" i="25"/>
  <c r="AE36" i="32"/>
  <c r="Y30" i="32" a="1"/>
  <c r="Y30" i="32" s="1"/>
  <c r="Z34" i="32" a="1"/>
  <c r="Z34" i="32" s="1"/>
  <c r="AA34" i="32"/>
  <c r="X34" i="32" a="1"/>
  <c r="X34" i="32" s="1"/>
  <c r="AB34" i="32"/>
  <c r="Y34" i="32" a="1"/>
  <c r="Y34" i="32" s="1"/>
  <c r="X31" i="32" a="1"/>
  <c r="X31" i="32" s="1"/>
  <c r="AG29" i="32"/>
  <c r="Z29" i="32" a="1"/>
  <c r="Z29" i="32" s="1"/>
  <c r="AB33" i="32"/>
  <c r="AH34" i="32"/>
  <c r="AB28" i="32"/>
  <c r="AG34" i="32"/>
  <c r="AG30" i="32"/>
  <c r="AH31" i="32"/>
  <c r="X28" i="32" a="1"/>
  <c r="X28" i="32" s="1"/>
  <c r="AD28" i="32" s="1"/>
  <c r="X30" i="32" a="1"/>
  <c r="X30" i="32" s="1"/>
  <c r="AD30" i="32" s="1"/>
  <c r="Y31" i="32" a="1"/>
  <c r="Y31" i="32" s="1"/>
  <c r="AG33" i="32"/>
  <c r="AG32" i="32"/>
  <c r="AG31" i="32"/>
  <c r="AH32" i="32"/>
  <c r="AD33" i="32"/>
  <c r="AB31" i="32"/>
  <c r="Z33" i="32" a="1"/>
  <c r="Z33" i="32" s="1"/>
  <c r="W33" i="32" s="1"/>
  <c r="X29" i="32" a="1"/>
  <c r="X29" i="32" s="1"/>
  <c r="AB29" i="32"/>
  <c r="Z28" i="32" a="1"/>
  <c r="Z28" i="32" s="1"/>
  <c r="Y29" i="32" a="1"/>
  <c r="Y29" i="32" s="1"/>
  <c r="AA30" i="32"/>
  <c r="AC30" i="32" s="1"/>
  <c r="Z31" i="32" a="1"/>
  <c r="Z31" i="32" s="1"/>
  <c r="X32" i="32" a="1"/>
  <c r="X32" i="32" s="1"/>
  <c r="AA33" i="32"/>
  <c r="AA29" i="32"/>
  <c r="AA32" i="32"/>
  <c r="AC32" i="32" s="1"/>
  <c r="AA28" i="32"/>
  <c r="Y32" i="32" a="1"/>
  <c r="Y32" i="32" s="1"/>
  <c r="Z32" i="32" a="1"/>
  <c r="Z32" i="32" s="1"/>
  <c r="AD34" i="32" l="1"/>
  <c r="AC34" i="32"/>
  <c r="AD31" i="32"/>
  <c r="W28" i="32"/>
  <c r="W30" i="32"/>
  <c r="AC28" i="32"/>
  <c r="AC33" i="32"/>
  <c r="W31" i="32"/>
  <c r="W34" i="32"/>
  <c r="AD32" i="32"/>
  <c r="W32" i="32"/>
  <c r="W29" i="32"/>
  <c r="AD29" i="32"/>
  <c r="AC31" i="32"/>
  <c r="AC29" i="32"/>
  <c r="AE34" i="32" l="1"/>
  <c r="G26" i="27"/>
  <c r="E26" i="27"/>
  <c r="AX2" i="26"/>
  <c r="AX3" i="26"/>
  <c r="AX4" i="26"/>
  <c r="AX5" i="26"/>
  <c r="AE11" i="30" s="1"/>
  <c r="AX6" i="26"/>
  <c r="AE12" i="30" s="1"/>
  <c r="AX7" i="26"/>
  <c r="AX8" i="26"/>
  <c r="AX9" i="26"/>
  <c r="AE15" i="30" s="1"/>
  <c r="AX10" i="26"/>
  <c r="AE16" i="30" s="1"/>
  <c r="AX11" i="26"/>
  <c r="AX12" i="26"/>
  <c r="AX13" i="26"/>
  <c r="AX14" i="26"/>
  <c r="AE20" i="30" s="1"/>
  <c r="AX15" i="26"/>
  <c r="AX16" i="26"/>
  <c r="AE23" i="30"/>
  <c r="AE24" i="30"/>
  <c r="AE27" i="30"/>
  <c r="AE28" i="30"/>
  <c r="AE29" i="30"/>
  <c r="AE31" i="30"/>
  <c r="AE32" i="30"/>
  <c r="AE33" i="30"/>
  <c r="AE30" i="30"/>
  <c r="AE9" i="30"/>
  <c r="AE10" i="30"/>
  <c r="AE13" i="30"/>
  <c r="AE14" i="30"/>
  <c r="AE17" i="30"/>
  <c r="AE18" i="30"/>
  <c r="AE19" i="30"/>
  <c r="AE21" i="30"/>
  <c r="AE22" i="30"/>
  <c r="AE25" i="30"/>
  <c r="AE26" i="30"/>
  <c r="AW3" i="26"/>
  <c r="AD9" i="30" s="1"/>
  <c r="AW4" i="26"/>
  <c r="AD10" i="30" s="1"/>
  <c r="AW5" i="26"/>
  <c r="AD11" i="30" s="1"/>
  <c r="AW6" i="26"/>
  <c r="AD12" i="30" s="1"/>
  <c r="AW7" i="26"/>
  <c r="AD13" i="30" s="1"/>
  <c r="AW8" i="26"/>
  <c r="AD14" i="30" s="1"/>
  <c r="AW9" i="26"/>
  <c r="AD15" i="30" s="1"/>
  <c r="AW10" i="26"/>
  <c r="AD16" i="30" s="1"/>
  <c r="AW11" i="26"/>
  <c r="AD17" i="30" s="1"/>
  <c r="AW12" i="26"/>
  <c r="AD18" i="30" s="1"/>
  <c r="AW13" i="26"/>
  <c r="AD19" i="30" s="1"/>
  <c r="AW14" i="26"/>
  <c r="AD20" i="30" s="1"/>
  <c r="AW15" i="26"/>
  <c r="AD21" i="30" s="1"/>
  <c r="AW16" i="26"/>
  <c r="AD22" i="30" s="1"/>
  <c r="AD23" i="30"/>
  <c r="AD24" i="30"/>
  <c r="AD25" i="30"/>
  <c r="AD26" i="30"/>
  <c r="AD27" i="30"/>
  <c r="AD28" i="30"/>
  <c r="AD29" i="30"/>
  <c r="AD30" i="30"/>
  <c r="AD31" i="30"/>
  <c r="AD32" i="30"/>
  <c r="AD33" i="30"/>
  <c r="AW2" i="26"/>
  <c r="AD8" i="30" s="1"/>
  <c r="AE8" i="30" l="1"/>
  <c r="J24" i="27"/>
  <c r="C24" i="27"/>
  <c r="J23" i="27"/>
  <c r="C23" i="27"/>
  <c r="J22" i="27"/>
  <c r="C22" i="27"/>
  <c r="J20" i="27"/>
  <c r="C20" i="27"/>
  <c r="J19" i="27"/>
  <c r="C19" i="27"/>
  <c r="J18" i="27"/>
  <c r="C18" i="27"/>
  <c r="AB16" i="27"/>
  <c r="J16" i="27"/>
  <c r="C16" i="27"/>
  <c r="AB15" i="27"/>
  <c r="J15" i="27"/>
  <c r="C15" i="27"/>
  <c r="AB14" i="27"/>
  <c r="N14" i="27"/>
  <c r="N15" i="27" s="1"/>
  <c r="N16" i="27" s="1"/>
  <c r="L15" i="27"/>
  <c r="L16" i="27" s="1"/>
  <c r="J14" i="27"/>
  <c r="C14" i="27"/>
  <c r="AB13" i="27"/>
  <c r="AB12" i="27"/>
  <c r="AB11" i="27"/>
  <c r="AB10" i="27"/>
  <c r="AB9" i="27"/>
  <c r="AB8" i="27"/>
  <c r="AB7" i="27"/>
  <c r="L18" i="27" l="1"/>
  <c r="L19" i="27" s="1"/>
  <c r="L20" i="27" s="1"/>
  <c r="N18" i="27"/>
  <c r="N19" i="27" s="1"/>
  <c r="N20" i="27" s="1"/>
  <c r="AF9" i="27" a="1"/>
  <c r="AE11" i="27" a="1"/>
  <c r="AE11" i="27" s="1"/>
  <c r="AE13" i="27" a="1"/>
  <c r="AE13" i="27" s="1"/>
  <c r="AD15" i="27" a="1"/>
  <c r="AD15" i="27" s="1"/>
  <c r="AD8" i="27" a="1"/>
  <c r="AD8" i="27" s="1"/>
  <c r="AF8" i="27" a="1"/>
  <c r="AF8" i="27" s="1"/>
  <c r="AD12" i="27" a="1"/>
  <c r="AD12" i="27" s="1"/>
  <c r="AF14" i="27" a="1"/>
  <c r="AF14" i="27" s="1"/>
  <c r="AE9" i="27" a="1"/>
  <c r="AE9" i="27" s="1"/>
  <c r="AF12" i="27" a="1"/>
  <c r="AF12" i="27" s="1"/>
  <c r="AH9" i="27"/>
  <c r="AD14" i="27" a="1"/>
  <c r="AD14" i="27" s="1"/>
  <c r="AE16" i="27" a="1"/>
  <c r="AE16" i="27" s="1"/>
  <c r="AE10" i="27" a="1"/>
  <c r="AE10" i="27" s="1"/>
  <c r="AE14" i="27" a="1"/>
  <c r="AE14" i="27" s="1"/>
  <c r="AF15" i="27" a="1"/>
  <c r="AF15" i="27" s="1"/>
  <c r="AD9" i="27" a="1"/>
  <c r="AD9" i="27" s="1"/>
  <c r="AG8" i="27"/>
  <c r="AH13" i="27"/>
  <c r="AG12" i="27"/>
  <c r="AG15" i="27"/>
  <c r="AH14" i="27"/>
  <c r="AG14" i="27"/>
  <c r="AH15" i="27"/>
  <c r="AG13" i="27"/>
  <c r="AH12" i="27"/>
  <c r="AF9" i="27"/>
  <c r="AH8" i="27"/>
  <c r="AF7" i="27" a="1"/>
  <c r="AF7" i="27" s="1"/>
  <c r="AD7" i="27" a="1"/>
  <c r="AD7" i="27" s="1"/>
  <c r="AG7" i="27"/>
  <c r="AD11" i="27" a="1"/>
  <c r="AD11" i="27" s="1"/>
  <c r="AF11" i="27" a="1"/>
  <c r="AF11" i="27" s="1"/>
  <c r="AG11" i="27"/>
  <c r="AH7" i="27"/>
  <c r="AE7" i="27" a="1"/>
  <c r="AE7" i="27" s="1"/>
  <c r="AF10" i="27" a="1"/>
  <c r="AF10" i="27" s="1"/>
  <c r="AD10" i="27" a="1"/>
  <c r="AD10" i="27" s="1"/>
  <c r="AH10" i="27"/>
  <c r="AG10" i="27"/>
  <c r="AH11" i="27"/>
  <c r="AG9" i="27"/>
  <c r="AF13" i="27" a="1"/>
  <c r="AF13" i="27" s="1"/>
  <c r="AD13" i="27" a="1"/>
  <c r="AD13" i="27" s="1"/>
  <c r="AE8" i="27" a="1"/>
  <c r="AE8" i="27" s="1"/>
  <c r="AF16" i="27" a="1"/>
  <c r="AF16" i="27" s="1"/>
  <c r="AD16" i="27" a="1"/>
  <c r="AD16" i="27" s="1"/>
  <c r="AH16" i="27"/>
  <c r="AG16" i="27"/>
  <c r="AE12" i="27" a="1"/>
  <c r="AE12" i="27" s="1"/>
  <c r="AE15" i="27" a="1"/>
  <c r="AE15" i="27" s="1"/>
  <c r="N22" i="27" l="1"/>
  <c r="N23" i="27" s="1"/>
  <c r="N24" i="27" s="1"/>
  <c r="N26" i="27" s="1"/>
  <c r="L22" i="27"/>
  <c r="L23" i="27" s="1"/>
  <c r="L24" i="27" s="1"/>
  <c r="L26" i="27" s="1"/>
  <c r="AJ16" i="27"/>
  <c r="AI13" i="27"/>
  <c r="AJ12" i="27"/>
  <c r="AJ13" i="27"/>
  <c r="AJ7" i="27"/>
  <c r="AJ9" i="27"/>
  <c r="AJ10" i="27"/>
  <c r="AJ11" i="27"/>
  <c r="AJ8" i="27"/>
  <c r="AJ15" i="27"/>
  <c r="AJ14" i="27"/>
  <c r="AC14" i="27"/>
  <c r="AI8" i="27"/>
  <c r="AC15" i="27"/>
  <c r="AI14" i="27"/>
  <c r="AC12" i="27"/>
  <c r="AI12" i="27"/>
  <c r="AK12" i="27" s="1"/>
  <c r="AI15" i="27"/>
  <c r="AC8" i="27"/>
  <c r="AC9" i="27"/>
  <c r="AC10" i="27"/>
  <c r="AI11" i="27"/>
  <c r="AC13" i="27"/>
  <c r="AI16" i="27"/>
  <c r="AI10" i="27"/>
  <c r="AC11" i="27"/>
  <c r="AI7" i="27"/>
  <c r="AC16" i="27"/>
  <c r="AI9" i="27"/>
  <c r="AC7" i="27"/>
  <c r="AK15" i="27" l="1"/>
  <c r="AK13" i="27"/>
  <c r="AK8" i="27"/>
  <c r="AK14" i="27"/>
  <c r="AK9" i="27"/>
  <c r="AK7" i="27"/>
  <c r="AK16" i="27"/>
  <c r="AK11" i="27"/>
  <c r="AK10" i="27"/>
  <c r="P15" i="27" l="1" a="1"/>
  <c r="P15" i="27" s="1"/>
  <c r="P13" i="27" a="1"/>
  <c r="P13" i="27" s="1"/>
  <c r="P16" i="27" a="1"/>
  <c r="P16" i="27" s="1"/>
  <c r="P11" i="27" a="1"/>
  <c r="P11" i="27" s="1"/>
  <c r="P12" i="27" a="1"/>
  <c r="P12" i="27" s="1"/>
  <c r="P8" i="27" a="1"/>
  <c r="P8" i="27" s="1"/>
  <c r="P10" i="27" a="1"/>
  <c r="P10" i="27" s="1"/>
  <c r="P9" i="27" a="1"/>
  <c r="P9" i="27" s="1"/>
  <c r="P17" i="27" a="1"/>
  <c r="P17" i="27" s="1"/>
  <c r="P14" i="27" a="1"/>
  <c r="P14" i="27" s="1"/>
  <c r="W15" i="27"/>
  <c r="AS10" i="26" s="1"/>
  <c r="S15" i="27"/>
  <c r="AO10" i="26" s="1"/>
  <c r="X10" i="27" l="1"/>
  <c r="AT5" i="26" s="1"/>
  <c r="AL5" i="26"/>
  <c r="AL11" i="26"/>
  <c r="AL6" i="26"/>
  <c r="AL9" i="26"/>
  <c r="AL3" i="26"/>
  <c r="AL8" i="26"/>
  <c r="T9" i="27"/>
  <c r="AP4" i="26" s="1"/>
  <c r="AL4" i="26"/>
  <c r="AL12" i="26"/>
  <c r="T12" i="27"/>
  <c r="AP7" i="26" s="1"/>
  <c r="AL7" i="26"/>
  <c r="AL10" i="26"/>
  <c r="S8" i="27"/>
  <c r="AO3" i="26" s="1"/>
  <c r="U15" i="27"/>
  <c r="AQ10" i="26" s="1"/>
  <c r="U8" i="27"/>
  <c r="AQ3" i="26" s="1"/>
  <c r="V15" i="27"/>
  <c r="AR10" i="26" s="1"/>
  <c r="V11" i="27"/>
  <c r="AR6" i="26" s="1"/>
  <c r="R13" i="27"/>
  <c r="U11" i="27"/>
  <c r="AQ6" i="26" s="1"/>
  <c r="V10" i="27"/>
  <c r="AR5" i="26" s="1"/>
  <c r="Y9" i="27"/>
  <c r="AU4" i="26" s="1"/>
  <c r="X13" i="27"/>
  <c r="AT8" i="26" s="1"/>
  <c r="R10" i="27"/>
  <c r="V9" i="27"/>
  <c r="AR4" i="26" s="1"/>
  <c r="S13" i="27"/>
  <c r="AO8" i="26" s="1"/>
  <c r="W13" i="27"/>
  <c r="AS8" i="26" s="1"/>
  <c r="S11" i="27"/>
  <c r="AO6" i="26" s="1"/>
  <c r="Y11" i="27"/>
  <c r="AU6" i="26" s="1"/>
  <c r="T10" i="27"/>
  <c r="AP5" i="26" s="1"/>
  <c r="S9" i="27"/>
  <c r="AO4" i="26" s="1"/>
  <c r="T13" i="27"/>
  <c r="AP8" i="26" s="1"/>
  <c r="U13" i="27"/>
  <c r="AQ8" i="26" s="1"/>
  <c r="W11" i="27"/>
  <c r="AS6" i="26" s="1"/>
  <c r="T11" i="27"/>
  <c r="AP6" i="26" s="1"/>
  <c r="Y15" i="27"/>
  <c r="AU10" i="26" s="1"/>
  <c r="R15" i="27"/>
  <c r="V13" i="27"/>
  <c r="AR8" i="26" s="1"/>
  <c r="Y13" i="27"/>
  <c r="AU8" i="26" s="1"/>
  <c r="R11" i="27"/>
  <c r="X11" i="27"/>
  <c r="AT6" i="26" s="1"/>
  <c r="T15" i="27"/>
  <c r="AP10" i="26" s="1"/>
  <c r="X15" i="27"/>
  <c r="AT10" i="26" s="1"/>
  <c r="X16" i="27"/>
  <c r="AT11" i="26" s="1"/>
  <c r="Y16" i="27"/>
  <c r="AU11" i="26" s="1"/>
  <c r="S16" i="27"/>
  <c r="AO11" i="26" s="1"/>
  <c r="U16" i="27"/>
  <c r="AQ11" i="26" s="1"/>
  <c r="W16" i="27"/>
  <c r="AS11" i="26" s="1"/>
  <c r="V16" i="27"/>
  <c r="AR11" i="26" s="1"/>
  <c r="R16" i="27"/>
  <c r="T16" i="27"/>
  <c r="AP11" i="26" s="1"/>
  <c r="U12" i="27"/>
  <c r="AQ7" i="26" s="1"/>
  <c r="Y8" i="27"/>
  <c r="AU3" i="26" s="1"/>
  <c r="R14" i="27"/>
  <c r="X12" i="27"/>
  <c r="AT7" i="26" s="1"/>
  <c r="R12" i="27"/>
  <c r="Y17" i="27"/>
  <c r="AU12" i="26" s="1"/>
  <c r="X8" i="27"/>
  <c r="AT3" i="26" s="1"/>
  <c r="T8" i="27"/>
  <c r="AP3" i="26" s="1"/>
  <c r="R8" i="27"/>
  <c r="W8" i="27"/>
  <c r="AS3" i="26" s="1"/>
  <c r="V8" i="27"/>
  <c r="AR3" i="26" s="1"/>
  <c r="S12" i="27"/>
  <c r="AO7" i="26" s="1"/>
  <c r="R9" i="27"/>
  <c r="W10" i="27"/>
  <c r="AS5" i="26" s="1"/>
  <c r="Y10" i="27"/>
  <c r="AU5" i="26" s="1"/>
  <c r="S10" i="27"/>
  <c r="AO5" i="26" s="1"/>
  <c r="U9" i="27"/>
  <c r="AQ4" i="26" s="1"/>
  <c r="W9" i="27"/>
  <c r="AS4" i="26" s="1"/>
  <c r="U10" i="27"/>
  <c r="AQ5" i="26" s="1"/>
  <c r="X9" i="27"/>
  <c r="AT4" i="26" s="1"/>
  <c r="V12" i="27"/>
  <c r="AR7" i="26" s="1"/>
  <c r="Y12" i="27"/>
  <c r="AU7" i="26" s="1"/>
  <c r="W12" i="27"/>
  <c r="AS7" i="26" s="1"/>
  <c r="V17" i="27"/>
  <c r="AR12" i="26" s="1"/>
  <c r="W17" i="27"/>
  <c r="AS12" i="26" s="1"/>
  <c r="T14" i="27"/>
  <c r="AP9" i="26" s="1"/>
  <c r="V14" i="27"/>
  <c r="AR9" i="26" s="1"/>
  <c r="X17" i="27"/>
  <c r="AT12" i="26" s="1"/>
  <c r="T17" i="27"/>
  <c r="AP12" i="26" s="1"/>
  <c r="X14" i="27"/>
  <c r="AT9" i="26" s="1"/>
  <c r="Y14" i="27"/>
  <c r="AU9" i="26" s="1"/>
  <c r="W14" i="27"/>
  <c r="AS9" i="26" s="1"/>
  <c r="U14" i="27"/>
  <c r="AQ9" i="26" s="1"/>
  <c r="S14" i="27"/>
  <c r="AO9" i="26" s="1"/>
  <c r="R17" i="27"/>
  <c r="U17" i="27"/>
  <c r="AQ12" i="26" s="1"/>
  <c r="S17" i="27"/>
  <c r="AO12" i="26" s="1"/>
  <c r="Q16" i="27" l="1"/>
  <c r="AN11" i="26"/>
  <c r="Q15" i="27"/>
  <c r="AN10" i="26"/>
  <c r="Q9" i="27"/>
  <c r="AN4" i="26"/>
  <c r="Q8" i="27"/>
  <c r="AN3" i="26"/>
  <c r="Q12" i="27"/>
  <c r="AN7" i="26"/>
  <c r="Q11" i="27"/>
  <c r="AN6" i="26"/>
  <c r="Q10" i="27"/>
  <c r="AN5" i="26"/>
  <c r="Q17" i="27"/>
  <c r="AN12" i="26"/>
  <c r="Q14" i="27"/>
  <c r="AN9" i="26"/>
  <c r="Q13" i="27"/>
  <c r="AN8" i="26"/>
  <c r="AE32" i="32"/>
  <c r="AE28" i="32"/>
  <c r="AE30" i="32"/>
  <c r="AE29" i="32"/>
  <c r="AE33" i="32"/>
  <c r="AE31" i="32"/>
  <c r="B6" i="32" l="1" a="1"/>
  <c r="B6" i="32" s="1"/>
  <c r="B8" i="32" a="1"/>
  <c r="B8" i="32" s="1"/>
  <c r="B10" i="32" a="1"/>
  <c r="B10" i="32" s="1"/>
  <c r="B12" i="32" a="1"/>
  <c r="B12" i="32" s="1"/>
  <c r="G12" i="32" s="1"/>
  <c r="B7" i="32" a="1"/>
  <c r="B7" i="32" s="1"/>
  <c r="B9" i="32" a="1"/>
  <c r="B9" i="32" s="1"/>
  <c r="B11" i="32" a="1"/>
  <c r="B11" i="32" s="1"/>
  <c r="B13" i="32" a="1"/>
  <c r="B13" i="32" s="1"/>
  <c r="B14" i="32" a="1"/>
  <c r="B14" i="32" s="1"/>
  <c r="I7" i="32" l="1"/>
  <c r="G7" i="32"/>
  <c r="I6" i="32"/>
  <c r="G6" i="32"/>
  <c r="I14" i="32"/>
  <c r="G14" i="32"/>
  <c r="I13" i="32"/>
  <c r="G13" i="32"/>
  <c r="I11" i="32"/>
  <c r="G11" i="32"/>
  <c r="I10" i="32"/>
  <c r="G10" i="32"/>
  <c r="I9" i="32"/>
  <c r="G9" i="32"/>
  <c r="I8" i="32"/>
  <c r="G8" i="32"/>
  <c r="J12" i="32"/>
  <c r="I12" i="32"/>
  <c r="M6" i="32"/>
  <c r="J6" i="32"/>
  <c r="K13" i="32"/>
  <c r="J13" i="32"/>
  <c r="K11" i="32"/>
  <c r="J11" i="32"/>
  <c r="K10" i="32"/>
  <c r="J10" i="32"/>
  <c r="K9" i="32"/>
  <c r="J9" i="32"/>
  <c r="K8" i="32"/>
  <c r="J8" i="32"/>
  <c r="K14" i="32"/>
  <c r="J14" i="32"/>
  <c r="K7" i="32"/>
  <c r="J7" i="32"/>
  <c r="O6" i="32"/>
  <c r="K6" i="32"/>
  <c r="O12" i="32"/>
  <c r="K12" i="32"/>
  <c r="M10" i="32"/>
  <c r="M12" i="32"/>
  <c r="M11" i="32"/>
  <c r="O11" i="32"/>
  <c r="O10" i="32"/>
  <c r="M13" i="32"/>
  <c r="O13" i="32"/>
  <c r="M9" i="32"/>
  <c r="O9" i="32"/>
  <c r="M8" i="32"/>
  <c r="O8" i="32"/>
  <c r="M14" i="32"/>
  <c r="O14" i="32"/>
  <c r="M7" i="32"/>
  <c r="O7" i="32"/>
  <c r="F6" i="32"/>
  <c r="E13" i="32"/>
  <c r="F13" i="32"/>
  <c r="E12" i="32"/>
  <c r="F12" i="32"/>
  <c r="E11" i="32"/>
  <c r="F11" i="32"/>
  <c r="E10" i="32"/>
  <c r="F10" i="32"/>
  <c r="E9" i="32"/>
  <c r="F9" i="32"/>
  <c r="E8" i="32"/>
  <c r="F8" i="32"/>
  <c r="E14" i="32"/>
  <c r="F14" i="32"/>
  <c r="E7" i="32"/>
  <c r="F7" i="32"/>
  <c r="D6" i="32"/>
  <c r="E6" i="32"/>
  <c r="C12" i="32"/>
  <c r="D12" i="32"/>
  <c r="C11" i="32"/>
  <c r="D11" i="32"/>
  <c r="C10" i="32"/>
  <c r="D10" i="32"/>
  <c r="C13" i="32"/>
  <c r="D13" i="32"/>
  <c r="C9" i="32"/>
  <c r="D9" i="32"/>
  <c r="C8" i="32"/>
  <c r="D8" i="32"/>
  <c r="C14" i="32"/>
  <c r="D14" i="32"/>
  <c r="C7" i="32"/>
  <c r="D7" i="32"/>
  <c r="C6" i="32"/>
  <c r="AG8" i="28"/>
  <c r="AF11" i="28" a="1"/>
  <c r="AF11" i="28" s="1"/>
  <c r="AE14" i="28" a="1"/>
  <c r="AE14" i="28" s="1"/>
  <c r="AF8" i="28" a="1"/>
  <c r="AF8" i="28" s="1"/>
  <c r="AE11" i="28" a="1"/>
  <c r="AE11" i="28" s="1"/>
  <c r="AF14" i="28" a="1"/>
  <c r="AF14" i="28" s="1"/>
  <c r="AE16" i="28" a="1"/>
  <c r="AE16" i="28" s="1"/>
  <c r="AE12" i="28" a="1"/>
  <c r="AE12" i="28" s="1"/>
  <c r="AF15" i="28" a="1"/>
  <c r="AF15" i="28" s="1"/>
  <c r="AF16" i="28" a="1"/>
  <c r="AF16" i="28" s="1"/>
  <c r="AF7" i="28" a="1"/>
  <c r="AF7" i="28" s="1"/>
  <c r="AF13" i="28" a="1"/>
  <c r="AF13" i="28" s="1"/>
  <c r="AF12" i="28" a="1"/>
  <c r="AF12" i="28" s="1"/>
  <c r="AE8" i="28" a="1"/>
  <c r="AE8" i="28" s="1"/>
  <c r="AF9" i="28" a="1"/>
  <c r="AF9" i="28" s="1"/>
  <c r="AE15" i="28" a="1"/>
  <c r="AE15" i="28" s="1"/>
  <c r="AE7" i="28" a="1"/>
  <c r="AE7" i="28" s="1"/>
  <c r="AE9" i="28" a="1"/>
  <c r="AE9" i="28" s="1"/>
  <c r="AE10" i="28" a="1"/>
  <c r="AE10" i="28" s="1"/>
  <c r="AF10" i="28" a="1"/>
  <c r="AF10" i="28" s="1"/>
  <c r="AE13" i="28" a="1"/>
  <c r="AE13" i="28" s="1"/>
  <c r="AD8" i="28" a="1"/>
  <c r="AD8" i="28" s="1"/>
  <c r="AD15" i="28" a="1"/>
  <c r="AD15" i="28" s="1"/>
  <c r="AD11" i="28" a="1"/>
  <c r="AD11" i="28" s="1"/>
  <c r="AD14" i="28" a="1"/>
  <c r="AD14" i="28" s="1"/>
  <c r="AD10" i="28" a="1"/>
  <c r="AD10" i="28" s="1"/>
  <c r="AD9" i="28" a="1"/>
  <c r="AD9" i="28" s="1"/>
  <c r="AD7" i="28" a="1"/>
  <c r="AD7" i="28" s="1"/>
  <c r="AD13" i="28" a="1"/>
  <c r="AD13" i="28" s="1"/>
  <c r="AD16" i="28" a="1"/>
  <c r="AD16" i="28" s="1"/>
  <c r="AD12" i="28" a="1"/>
  <c r="AD12" i="28" s="1"/>
  <c r="AH8" i="28"/>
  <c r="AI8" i="28" s="1"/>
  <c r="AJ10" i="28" l="1"/>
  <c r="AK10" i="28" s="1"/>
  <c r="AC12" i="28"/>
  <c r="AJ15" i="28"/>
  <c r="AK15" i="28" s="1"/>
  <c r="AJ9" i="28"/>
  <c r="AK9" i="28" s="1"/>
  <c r="AJ8" i="28"/>
  <c r="AK8" i="28" s="1"/>
  <c r="AC9" i="28"/>
  <c r="AC8" i="28"/>
  <c r="AJ14" i="28"/>
  <c r="AK14" i="28" s="1"/>
  <c r="AC14" i="28"/>
  <c r="AC10" i="28"/>
  <c r="AC13" i="28"/>
  <c r="AJ13" i="28"/>
  <c r="AK13" i="28" s="1"/>
  <c r="AC7" i="28"/>
  <c r="AJ7" i="28"/>
  <c r="AK7" i="28" s="1"/>
  <c r="AC16" i="28"/>
  <c r="AJ16" i="28"/>
  <c r="AK16" i="28" s="1"/>
  <c r="AJ12" i="28"/>
  <c r="AK12" i="28" s="1"/>
  <c r="AC11" i="28"/>
  <c r="AJ11" i="28"/>
  <c r="AK11" i="28" s="1"/>
  <c r="AC15" i="28"/>
  <c r="P13" i="28" l="1" a="1"/>
  <c r="P13" i="28" s="1"/>
  <c r="P17" i="28" a="1"/>
  <c r="P17" i="28" s="1"/>
  <c r="P16" i="28" a="1"/>
  <c r="P16" i="28" s="1"/>
  <c r="P9" i="28" a="1"/>
  <c r="P9" i="28" s="1"/>
  <c r="P15" i="28" a="1"/>
  <c r="P15" i="28" s="1"/>
  <c r="P14" i="28" a="1"/>
  <c r="P14" i="28" s="1"/>
  <c r="P12" i="28" a="1"/>
  <c r="P12" i="28" s="1"/>
  <c r="P11" i="28" a="1"/>
  <c r="P11" i="28" s="1"/>
  <c r="P10" i="28" a="1"/>
  <c r="P10" i="28" s="1"/>
  <c r="P8" i="28" a="1"/>
  <c r="P8" i="28" s="1"/>
  <c r="T11" i="28" l="1"/>
  <c r="AP16" i="26" s="1"/>
  <c r="AL16" i="26"/>
  <c r="U11" i="28"/>
  <c r="AQ16" i="26" s="1"/>
  <c r="X11" i="28"/>
  <c r="AT16" i="26" s="1"/>
  <c r="W11" i="28"/>
  <c r="AS16" i="26" s="1"/>
  <c r="Y11" i="28"/>
  <c r="AU16" i="26" s="1"/>
  <c r="R11" i="28"/>
  <c r="S11" i="28"/>
  <c r="AO16" i="26" s="1"/>
  <c r="V11" i="28"/>
  <c r="AR16" i="26" s="1"/>
  <c r="W9" i="28"/>
  <c r="AS14" i="26" s="1"/>
  <c r="AL14" i="26"/>
  <c r="R9" i="28"/>
  <c r="X9" i="28"/>
  <c r="AT14" i="26" s="1"/>
  <c r="U9" i="28"/>
  <c r="AQ14" i="26" s="1"/>
  <c r="Y9" i="28"/>
  <c r="AU14" i="26" s="1"/>
  <c r="V9" i="28"/>
  <c r="AR14" i="26" s="1"/>
  <c r="S9" i="28"/>
  <c r="AO14" i="26" s="1"/>
  <c r="T9" i="28"/>
  <c r="AP14" i="26" s="1"/>
  <c r="W12" i="28"/>
  <c r="AS17" i="26" s="1"/>
  <c r="Y12" i="28"/>
  <c r="AU17" i="26" s="1"/>
  <c r="AL17" i="26"/>
  <c r="R12" i="28"/>
  <c r="V12" i="28"/>
  <c r="AR17" i="26" s="1"/>
  <c r="U12" i="28"/>
  <c r="AQ17" i="26" s="1"/>
  <c r="T12" i="28"/>
  <c r="AP17" i="26" s="1"/>
  <c r="X12" i="28"/>
  <c r="AT17" i="26" s="1"/>
  <c r="S12" i="28"/>
  <c r="AO17" i="26" s="1"/>
  <c r="AL21" i="26"/>
  <c r="X16" i="28"/>
  <c r="AT21" i="26" s="1"/>
  <c r="U16" i="28"/>
  <c r="AQ21" i="26" s="1"/>
  <c r="S16" i="28"/>
  <c r="AO21" i="26" s="1"/>
  <c r="T16" i="28"/>
  <c r="AP21" i="26" s="1"/>
  <c r="R16" i="28"/>
  <c r="Y16" i="28"/>
  <c r="AU21" i="26" s="1"/>
  <c r="V16" i="28"/>
  <c r="AR21" i="26" s="1"/>
  <c r="W16" i="28"/>
  <c r="AS21" i="26" s="1"/>
  <c r="Y8" i="28"/>
  <c r="AU13" i="26" s="1"/>
  <c r="T8" i="28"/>
  <c r="AP13" i="26" s="1"/>
  <c r="R8" i="28"/>
  <c r="W8" i="28"/>
  <c r="AS13" i="26" s="1"/>
  <c r="U8" i="28"/>
  <c r="AQ13" i="26" s="1"/>
  <c r="X8" i="28"/>
  <c r="AT13" i="26" s="1"/>
  <c r="AL13" i="26"/>
  <c r="S8" i="28"/>
  <c r="AO13" i="26" s="1"/>
  <c r="V8" i="28"/>
  <c r="AR13" i="26" s="1"/>
  <c r="AL19" i="26"/>
  <c r="X14" i="28"/>
  <c r="AT19" i="26" s="1"/>
  <c r="Y14" i="28"/>
  <c r="AU19" i="26" s="1"/>
  <c r="S14" i="28"/>
  <c r="AO19" i="26" s="1"/>
  <c r="T14" i="28"/>
  <c r="AP19" i="26" s="1"/>
  <c r="U14" i="28"/>
  <c r="AQ19" i="26" s="1"/>
  <c r="V14" i="28"/>
  <c r="AR19" i="26" s="1"/>
  <c r="R14" i="28"/>
  <c r="W14" i="28"/>
  <c r="AS19" i="26" s="1"/>
  <c r="AL22" i="26"/>
  <c r="S17" i="28"/>
  <c r="AO22" i="26" s="1"/>
  <c r="V17" i="28"/>
  <c r="AR22" i="26" s="1"/>
  <c r="T17" i="28"/>
  <c r="AP22" i="26" s="1"/>
  <c r="X17" i="28"/>
  <c r="AT22" i="26" s="1"/>
  <c r="W17" i="28"/>
  <c r="AS22" i="26" s="1"/>
  <c r="Y17" i="28"/>
  <c r="AU22" i="26" s="1"/>
  <c r="U17" i="28"/>
  <c r="AQ22" i="26" s="1"/>
  <c r="R17" i="28"/>
  <c r="V10" i="28"/>
  <c r="AR15" i="26" s="1"/>
  <c r="X10" i="28"/>
  <c r="AT15" i="26" s="1"/>
  <c r="AL15" i="26"/>
  <c r="W10" i="28"/>
  <c r="AS15" i="26" s="1"/>
  <c r="Y10" i="28"/>
  <c r="AU15" i="26" s="1"/>
  <c r="T10" i="28"/>
  <c r="AP15" i="26" s="1"/>
  <c r="R10" i="28"/>
  <c r="S10" i="28"/>
  <c r="AO15" i="26" s="1"/>
  <c r="U10" i="28"/>
  <c r="AQ15" i="26" s="1"/>
  <c r="U15" i="28"/>
  <c r="AQ20" i="26" s="1"/>
  <c r="T15" i="28"/>
  <c r="AP20" i="26" s="1"/>
  <c r="V15" i="28"/>
  <c r="AR20" i="26" s="1"/>
  <c r="W15" i="28"/>
  <c r="AS20" i="26" s="1"/>
  <c r="AL20" i="26"/>
  <c r="X15" i="28"/>
  <c r="AT20" i="26" s="1"/>
  <c r="Y15" i="28"/>
  <c r="AU20" i="26" s="1"/>
  <c r="S15" i="28"/>
  <c r="AO20" i="26" s="1"/>
  <c r="R15" i="28"/>
  <c r="U13" i="28"/>
  <c r="AQ18" i="26" s="1"/>
  <c r="S13" i="28"/>
  <c r="AO18" i="26" s="1"/>
  <c r="AL18" i="26"/>
  <c r="Y13" i="28"/>
  <c r="AU18" i="26" s="1"/>
  <c r="W13" i="28"/>
  <c r="AS18" i="26" s="1"/>
  <c r="R13" i="28"/>
  <c r="V13" i="28"/>
  <c r="AR18" i="26" s="1"/>
  <c r="T13" i="28"/>
  <c r="AP18" i="26" s="1"/>
  <c r="X13" i="28"/>
  <c r="AT18" i="26" s="1"/>
  <c r="AN18" i="26" l="1"/>
  <c r="Q13" i="28"/>
  <c r="AM18" i="26" s="1"/>
  <c r="AN22" i="26"/>
  <c r="Q17" i="28"/>
  <c r="AM22" i="26" s="1"/>
  <c r="AN13" i="26"/>
  <c r="Q8" i="28"/>
  <c r="AM13" i="26" s="1"/>
  <c r="AN16" i="26"/>
  <c r="Q11" i="28"/>
  <c r="AM16" i="26" s="1"/>
  <c r="AN14" i="26"/>
  <c r="Q9" i="28"/>
  <c r="AM14" i="26" s="1"/>
  <c r="AN15" i="26"/>
  <c r="Q10" i="28"/>
  <c r="AM15" i="26" s="1"/>
  <c r="AN17" i="26"/>
  <c r="Q12" i="28"/>
  <c r="AM17" i="26" s="1"/>
  <c r="AN20" i="26"/>
  <c r="Q15" i="28"/>
  <c r="AM20" i="26" s="1"/>
  <c r="AN19" i="26"/>
  <c r="Q14" i="28"/>
  <c r="AM19" i="26" s="1"/>
  <c r="AN21" i="26"/>
  <c r="Q16" i="28"/>
  <c r="AM21" i="26" s="1"/>
  <c r="AL30" i="26"/>
  <c r="AL32" i="26"/>
  <c r="AL27" i="26"/>
  <c r="AL25" i="26"/>
  <c r="AL23" i="26"/>
  <c r="AL29" i="26"/>
  <c r="AL24" i="26"/>
  <c r="AL31" i="26"/>
  <c r="AL28" i="26"/>
  <c r="AL26" i="26"/>
  <c r="AY5" i="26" l="1"/>
  <c r="AY9" i="26"/>
  <c r="AY13" i="26"/>
  <c r="AY17" i="26"/>
  <c r="AY22" i="26"/>
  <c r="AY26" i="26"/>
  <c r="AY30" i="26"/>
  <c r="AY43" i="26"/>
  <c r="AY47" i="26"/>
  <c r="AY51" i="26"/>
  <c r="AY55" i="26"/>
  <c r="AY59" i="26"/>
  <c r="AY63" i="26"/>
  <c r="AY67" i="26"/>
  <c r="AY71" i="26"/>
  <c r="AY75" i="26"/>
  <c r="AY79" i="26"/>
  <c r="AY83" i="26"/>
  <c r="AY87" i="26"/>
  <c r="AY91" i="26"/>
  <c r="AY95" i="26"/>
  <c r="AY99" i="26"/>
  <c r="AY103" i="26"/>
  <c r="AY107" i="26"/>
  <c r="AY111" i="26"/>
  <c r="AY115" i="26"/>
  <c r="AY119" i="26"/>
  <c r="AY123" i="26"/>
  <c r="AY127" i="26"/>
  <c r="AY131" i="26"/>
  <c r="AY135" i="26"/>
  <c r="AY139" i="26"/>
  <c r="AY143" i="26"/>
  <c r="AY147" i="26"/>
  <c r="AY151" i="26"/>
  <c r="AY2" i="26"/>
  <c r="AY6" i="26"/>
  <c r="AY10" i="26"/>
  <c r="AY14" i="26"/>
  <c r="AY18" i="26"/>
  <c r="AY23" i="26"/>
  <c r="AY27" i="26"/>
  <c r="AY40" i="26"/>
  <c r="AY44" i="26"/>
  <c r="AY48" i="26"/>
  <c r="AY52" i="26"/>
  <c r="AY56" i="26"/>
  <c r="AY60" i="26"/>
  <c r="AY64" i="26"/>
  <c r="AY68" i="26"/>
  <c r="AY72" i="26"/>
  <c r="AY76" i="26"/>
  <c r="AY80" i="26"/>
  <c r="AY84" i="26"/>
  <c r="AY88" i="26"/>
  <c r="AY92" i="26"/>
  <c r="AY96" i="26"/>
  <c r="AY100" i="26"/>
  <c r="AY104" i="26"/>
  <c r="AY108" i="26"/>
  <c r="AY112" i="26"/>
  <c r="AY116" i="26"/>
  <c r="AY120" i="26"/>
  <c r="AY124" i="26"/>
  <c r="AY128" i="26"/>
  <c r="AY132" i="26"/>
  <c r="AY136" i="26"/>
  <c r="AY140" i="26"/>
  <c r="AY144" i="26"/>
  <c r="AY148" i="26"/>
  <c r="AY152" i="26"/>
  <c r="AY8" i="26"/>
  <c r="AY16" i="26"/>
  <c r="AY25" i="26"/>
  <c r="AY42" i="26"/>
  <c r="AY50" i="26"/>
  <c r="AY58" i="26"/>
  <c r="AY66" i="26"/>
  <c r="AY74" i="26"/>
  <c r="AY82" i="26"/>
  <c r="AY90" i="26"/>
  <c r="AY98" i="26"/>
  <c r="AY106" i="26"/>
  <c r="AY114" i="26"/>
  <c r="AY122" i="26"/>
  <c r="AY130" i="26"/>
  <c r="AY138" i="26"/>
  <c r="AY146" i="26"/>
  <c r="AY4" i="26"/>
  <c r="AY29" i="26"/>
  <c r="AY54" i="26"/>
  <c r="AY70" i="26"/>
  <c r="AY86" i="26"/>
  <c r="AY102" i="26"/>
  <c r="AY118" i="26"/>
  <c r="AY134" i="26"/>
  <c r="AY150" i="26"/>
  <c r="AY15" i="26"/>
  <c r="AY41" i="26"/>
  <c r="AY57" i="26"/>
  <c r="AY73" i="26"/>
  <c r="AY89" i="26"/>
  <c r="AY113" i="26"/>
  <c r="AY129" i="26"/>
  <c r="AY145" i="26"/>
  <c r="AY3" i="26"/>
  <c r="AY11" i="26"/>
  <c r="AY19" i="26"/>
  <c r="AY28" i="26"/>
  <c r="AY45" i="26"/>
  <c r="AY53" i="26"/>
  <c r="AY61" i="26"/>
  <c r="AY69" i="26"/>
  <c r="AY77" i="26"/>
  <c r="AY85" i="26"/>
  <c r="AY93" i="26"/>
  <c r="AY101" i="26"/>
  <c r="AY109" i="26"/>
  <c r="AY117" i="26"/>
  <c r="AY125" i="26"/>
  <c r="AY133" i="26"/>
  <c r="AY141" i="26"/>
  <c r="AY149" i="26"/>
  <c r="AY12" i="26"/>
  <c r="AY20" i="26"/>
  <c r="AY46" i="26"/>
  <c r="AY62" i="26"/>
  <c r="AY78" i="26"/>
  <c r="AY94" i="26"/>
  <c r="AY110" i="26"/>
  <c r="AY126" i="26"/>
  <c r="AY142" i="26"/>
  <c r="AY7" i="26"/>
  <c r="AY24" i="26"/>
  <c r="AY49" i="26"/>
  <c r="AY65" i="26"/>
  <c r="AY81" i="26"/>
  <c r="AY97" i="26"/>
  <c r="AY105" i="26"/>
  <c r="AY121" i="26"/>
  <c r="AY137" i="26"/>
  <c r="AY21" i="26"/>
  <c r="AY35" i="26"/>
  <c r="AY33" i="26"/>
  <c r="AY31" i="26"/>
  <c r="AY39" i="26"/>
  <c r="AY37" i="26"/>
  <c r="AY36" i="26"/>
  <c r="AY38" i="26"/>
  <c r="AY34" i="26"/>
  <c r="AY32" i="26"/>
  <c r="BB115" i="26"/>
  <c r="AI121" i="30" s="1"/>
  <c r="BF146" i="26"/>
  <c r="AM152" i="30" s="1"/>
  <c r="BA83" i="26"/>
  <c r="AH89" i="30" s="1"/>
  <c r="AZ151" i="26"/>
  <c r="AG157" i="30" s="1"/>
  <c r="BF109" i="26"/>
  <c r="AM115" i="30" s="1"/>
  <c r="BG115" i="26"/>
  <c r="AN121" i="30" s="1"/>
  <c r="BG150" i="26"/>
  <c r="AN156" i="30" s="1"/>
  <c r="BC79" i="26"/>
  <c r="AJ85" i="30" s="1"/>
  <c r="BB99" i="26"/>
  <c r="AI105" i="30" s="1"/>
  <c r="BF116" i="26"/>
  <c r="AM122" i="30" s="1"/>
  <c r="BA137" i="26"/>
  <c r="AH143" i="30" s="1"/>
  <c r="BF81" i="26"/>
  <c r="AM87" i="30" s="1"/>
  <c r="BB125" i="26"/>
  <c r="AI131" i="30" s="1"/>
  <c r="AZ147" i="26"/>
  <c r="AG153" i="30" s="1"/>
  <c r="BC95" i="26"/>
  <c r="AJ101" i="30" s="1"/>
  <c r="BF144" i="26"/>
  <c r="AM150" i="30" s="1"/>
  <c r="BE142" i="26"/>
  <c r="AL148" i="30" s="1"/>
  <c r="BB121" i="26"/>
  <c r="AI127" i="30" s="1"/>
  <c r="BG73" i="26"/>
  <c r="AN79" i="30" s="1"/>
  <c r="BB131" i="26"/>
  <c r="AI137" i="30" s="1"/>
  <c r="BE82" i="26"/>
  <c r="AL88" i="30" s="1"/>
  <c r="BG108" i="26"/>
  <c r="AN114" i="30" s="1"/>
  <c r="BE118" i="26"/>
  <c r="AL124" i="30" s="1"/>
  <c r="BA145" i="26"/>
  <c r="AH151" i="30" s="1"/>
  <c r="AZ77" i="26"/>
  <c r="AG83" i="30" s="1"/>
  <c r="BC99" i="26"/>
  <c r="AJ105" i="30" s="1"/>
  <c r="BB144" i="26"/>
  <c r="AI150" i="30" s="1"/>
  <c r="AZ80" i="26"/>
  <c r="AG86" i="30" s="1"/>
  <c r="BE80" i="26"/>
  <c r="AL86" i="30" s="1"/>
  <c r="BA122" i="26"/>
  <c r="AH128" i="30" s="1"/>
  <c r="BF76" i="26"/>
  <c r="AM82" i="30" s="1"/>
  <c r="BC108" i="26"/>
  <c r="AJ114" i="30" s="1"/>
  <c r="BE116" i="26"/>
  <c r="AL122" i="30" s="1"/>
  <c r="AZ98" i="26"/>
  <c r="AG104" i="30" s="1"/>
  <c r="BA149" i="26"/>
  <c r="AH155" i="30" s="1"/>
  <c r="BE129" i="26"/>
  <c r="AL135" i="30" s="1"/>
  <c r="BG84" i="26"/>
  <c r="AN90" i="30" s="1"/>
  <c r="BF79" i="26"/>
  <c r="AM85" i="30" s="1"/>
  <c r="AZ109" i="26"/>
  <c r="AG115" i="30" s="1"/>
  <c r="BF143" i="26"/>
  <c r="AM149" i="30" s="1"/>
  <c r="BA72" i="26"/>
  <c r="AH78" i="30" s="1"/>
  <c r="BC97" i="26"/>
  <c r="AJ103" i="30" s="1"/>
  <c r="AZ123" i="26"/>
  <c r="AG129" i="30" s="1"/>
  <c r="BC105" i="26"/>
  <c r="AJ111" i="30" s="1"/>
  <c r="AZ121" i="26"/>
  <c r="AG127" i="30" s="1"/>
  <c r="BC103" i="26"/>
  <c r="AJ109" i="30" s="1"/>
  <c r="BE119" i="26"/>
  <c r="AL125" i="30" s="1"/>
  <c r="BE104" i="26"/>
  <c r="AL110" i="30" s="1"/>
  <c r="BA75" i="26"/>
  <c r="AH81" i="30" s="1"/>
  <c r="BB77" i="26"/>
  <c r="AI83" i="30" s="1"/>
  <c r="BF151" i="26"/>
  <c r="AM157" i="30" s="1"/>
  <c r="BB146" i="26"/>
  <c r="AI152" i="30" s="1"/>
  <c r="BE107" i="26"/>
  <c r="AL113" i="30" s="1"/>
  <c r="BG122" i="26"/>
  <c r="AN128" i="30" s="1"/>
  <c r="BF85" i="26"/>
  <c r="AM91" i="30" s="1"/>
  <c r="BB82" i="26"/>
  <c r="AI88" i="30" s="1"/>
  <c r="BG114" i="26"/>
  <c r="AN120" i="30" s="1"/>
  <c r="BG118" i="26"/>
  <c r="AN124" i="30" s="1"/>
  <c r="AZ99" i="26"/>
  <c r="AG105" i="30" s="1"/>
  <c r="BG109" i="26"/>
  <c r="AN115" i="30" s="1"/>
  <c r="BA152" i="26"/>
  <c r="AH158" i="30" s="1"/>
  <c r="BB118" i="26"/>
  <c r="AI124" i="30" s="1"/>
  <c r="BA131" i="26"/>
  <c r="AH137" i="30" s="1"/>
  <c r="BE111" i="26"/>
  <c r="AL117" i="30" s="1"/>
  <c r="BF83" i="26"/>
  <c r="AM89" i="30" s="1"/>
  <c r="BB148" i="26"/>
  <c r="AI154" i="30" s="1"/>
  <c r="BA138" i="26"/>
  <c r="AH144" i="30" s="1"/>
  <c r="BG147" i="26"/>
  <c r="AN153" i="30" s="1"/>
  <c r="BC145" i="26"/>
  <c r="AJ151" i="30" s="1"/>
  <c r="BB129" i="26"/>
  <c r="AI135" i="30" s="1"/>
  <c r="BB72" i="26"/>
  <c r="AI78" i="30" s="1"/>
  <c r="BE105" i="26"/>
  <c r="AL111" i="30" s="1"/>
  <c r="BF112" i="26"/>
  <c r="AM118" i="30" s="1"/>
  <c r="BE124" i="26"/>
  <c r="AL130" i="30" s="1"/>
  <c r="BB85" i="26"/>
  <c r="AI91" i="30" s="1"/>
  <c r="BE98" i="26"/>
  <c r="AL104" i="30" s="1"/>
  <c r="BG142" i="26"/>
  <c r="AN148" i="30" s="1"/>
  <c r="BA110" i="26"/>
  <c r="AH116" i="30" s="1"/>
  <c r="BG101" i="26"/>
  <c r="AN107" i="30" s="1"/>
  <c r="AZ107" i="26"/>
  <c r="AG113" i="30" s="1"/>
  <c r="BE81" i="26"/>
  <c r="AL87" i="30" s="1"/>
  <c r="BE128" i="26"/>
  <c r="AL134" i="30" s="1"/>
  <c r="BA114" i="26"/>
  <c r="AH120" i="30" s="1"/>
  <c r="BG88" i="26"/>
  <c r="AN94" i="30" s="1"/>
  <c r="AZ144" i="26"/>
  <c r="AG150" i="30" s="1"/>
  <c r="BG123" i="26"/>
  <c r="AN129" i="30" s="1"/>
  <c r="BC118" i="26"/>
  <c r="AJ124" i="30" s="1"/>
  <c r="BF92" i="26"/>
  <c r="AM98" i="30" s="1"/>
  <c r="BG125" i="26"/>
  <c r="AN131" i="30" s="1"/>
  <c r="AZ83" i="26"/>
  <c r="AG89" i="30" s="1"/>
  <c r="BF142" i="26"/>
  <c r="AM148" i="30" s="1"/>
  <c r="BB137" i="26"/>
  <c r="AI143" i="30" s="1"/>
  <c r="BF71" i="26"/>
  <c r="AM77" i="30" s="1"/>
  <c r="AZ103" i="26"/>
  <c r="AG109" i="30" s="1"/>
  <c r="AZ84" i="26"/>
  <c r="AG90" i="30" s="1"/>
  <c r="AZ137" i="26"/>
  <c r="AG143" i="30" s="1"/>
  <c r="BC141" i="26"/>
  <c r="AJ147" i="30" s="1"/>
  <c r="AZ118" i="26"/>
  <c r="AG124" i="30" s="1"/>
  <c r="BG90" i="26"/>
  <c r="AN96" i="30" s="1"/>
  <c r="BA87" i="26"/>
  <c r="AH93" i="30" s="1"/>
  <c r="BA111" i="26"/>
  <c r="AH117" i="30" s="1"/>
  <c r="BC73" i="26"/>
  <c r="AJ79" i="30" s="1"/>
  <c r="AZ136" i="26"/>
  <c r="AG142" i="30" s="1"/>
  <c r="BA107" i="26"/>
  <c r="AH113" i="30" s="1"/>
  <c r="BB94" i="26"/>
  <c r="AI100" i="30" s="1"/>
  <c r="BF90" i="26"/>
  <c r="AM96" i="30" s="1"/>
  <c r="BG98" i="26"/>
  <c r="AN104" i="30" s="1"/>
  <c r="BC83" i="26"/>
  <c r="AJ89" i="30" s="1"/>
  <c r="BG71" i="26"/>
  <c r="AN77" i="30" s="1"/>
  <c r="BB143" i="26"/>
  <c r="AI149" i="30" s="1"/>
  <c r="BF101" i="26"/>
  <c r="AM107" i="30" s="1"/>
  <c r="BE122" i="26"/>
  <c r="AL128" i="30" s="1"/>
  <c r="BE150" i="26"/>
  <c r="AL156" i="30" s="1"/>
  <c r="BF84" i="26"/>
  <c r="AM90" i="30" s="1"/>
  <c r="BF74" i="26"/>
  <c r="AM80" i="30" s="1"/>
  <c r="BC117" i="26"/>
  <c r="AJ123" i="30" s="1"/>
  <c r="BE93" i="26"/>
  <c r="AL99" i="30" s="1"/>
  <c r="BF97" i="26"/>
  <c r="AM103" i="30" s="1"/>
  <c r="BB105" i="26"/>
  <c r="AI111" i="30" s="1"/>
  <c r="BC140" i="26"/>
  <c r="AJ146" i="30" s="1"/>
  <c r="AZ127" i="26"/>
  <c r="AG133" i="30" s="1"/>
  <c r="BA115" i="26"/>
  <c r="AH121" i="30" s="1"/>
  <c r="BF119" i="26"/>
  <c r="AM125" i="30" s="1"/>
  <c r="BA82" i="26"/>
  <c r="AH88" i="30" s="1"/>
  <c r="BE76" i="26"/>
  <c r="AL82" i="30" s="1"/>
  <c r="BB87" i="26"/>
  <c r="AI93" i="30" s="1"/>
  <c r="BE108" i="26"/>
  <c r="AL114" i="30" s="1"/>
  <c r="BF135" i="26"/>
  <c r="AM141" i="30" s="1"/>
  <c r="BG72" i="26"/>
  <c r="AN78" i="30" s="1"/>
  <c r="BE112" i="26"/>
  <c r="AL118" i="30" s="1"/>
  <c r="BF91" i="26"/>
  <c r="AM97" i="30" s="1"/>
  <c r="BA95" i="26"/>
  <c r="AH101" i="30" s="1"/>
  <c r="BA130" i="26"/>
  <c r="AH136" i="30" s="1"/>
  <c r="BC104" i="26"/>
  <c r="AJ110" i="30" s="1"/>
  <c r="BB91" i="26"/>
  <c r="AI97" i="30" s="1"/>
  <c r="BE102" i="26"/>
  <c r="AL108" i="30" s="1"/>
  <c r="AZ132" i="26"/>
  <c r="AG138" i="30" s="1"/>
  <c r="BA88" i="26"/>
  <c r="AH94" i="30" s="1"/>
  <c r="BF152" i="26"/>
  <c r="AM158" i="30" s="1"/>
  <c r="AZ106" i="26"/>
  <c r="AG112" i="30" s="1"/>
  <c r="BE121" i="26"/>
  <c r="AL127" i="30" s="1"/>
  <c r="BC123" i="26"/>
  <c r="AJ129" i="30" s="1"/>
  <c r="BC132" i="26"/>
  <c r="AJ138" i="30" s="1"/>
  <c r="BE94" i="26"/>
  <c r="AL100" i="30" s="1"/>
  <c r="BF78" i="26"/>
  <c r="AM84" i="30" s="1"/>
  <c r="BG151" i="26"/>
  <c r="AN157" i="30" s="1"/>
  <c r="BA113" i="26"/>
  <c r="AH119" i="30" s="1"/>
  <c r="BE77" i="26"/>
  <c r="AL83" i="30" s="1"/>
  <c r="BC129" i="26"/>
  <c r="AJ135" i="30" s="1"/>
  <c r="BA133" i="26"/>
  <c r="AH139" i="30" s="1"/>
  <c r="BB78" i="26"/>
  <c r="AI84" i="30" s="1"/>
  <c r="BG82" i="26"/>
  <c r="AN88" i="30" s="1"/>
  <c r="AZ128" i="26"/>
  <c r="AG134" i="30" s="1"/>
  <c r="AZ138" i="26"/>
  <c r="AG144" i="30" s="1"/>
  <c r="BG74" i="26"/>
  <c r="AN80" i="30" s="1"/>
  <c r="BA139" i="26"/>
  <c r="AH145" i="30" s="1"/>
  <c r="BC94" i="26"/>
  <c r="AJ100" i="30" s="1"/>
  <c r="BC134" i="26"/>
  <c r="AJ140" i="30" s="1"/>
  <c r="BE130" i="26"/>
  <c r="AL136" i="30" s="1"/>
  <c r="BF105" i="26"/>
  <c r="AM111" i="30" s="1"/>
  <c r="BB97" i="26"/>
  <c r="AI103" i="30" s="1"/>
  <c r="BC137" i="26"/>
  <c r="AJ143" i="30" s="1"/>
  <c r="BF132" i="26"/>
  <c r="AM138" i="30" s="1"/>
  <c r="BA106" i="26"/>
  <c r="AH112" i="30" s="1"/>
  <c r="AZ73" i="26"/>
  <c r="AG79" i="30" s="1"/>
  <c r="BF113" i="26"/>
  <c r="AM119" i="30" s="1"/>
  <c r="AZ101" i="26"/>
  <c r="AG107" i="30" s="1"/>
  <c r="BC96" i="26"/>
  <c r="AJ102" i="30" s="1"/>
  <c r="BB104" i="26"/>
  <c r="AI110" i="30" s="1"/>
  <c r="BB147" i="26"/>
  <c r="AI153" i="30" s="1"/>
  <c r="BA129" i="26"/>
  <c r="AH135" i="30" s="1"/>
  <c r="BG106" i="26"/>
  <c r="AN112" i="30" s="1"/>
  <c r="BF120" i="26"/>
  <c r="AM126" i="30" s="1"/>
  <c r="BC127" i="26"/>
  <c r="AJ133" i="30" s="1"/>
  <c r="AZ116" i="26"/>
  <c r="AG122" i="30" s="1"/>
  <c r="BB98" i="26"/>
  <c r="AI104" i="30" s="1"/>
  <c r="BG140" i="26"/>
  <c r="AN146" i="30" s="1"/>
  <c r="BG152" i="26"/>
  <c r="AN158" i="30" s="1"/>
  <c r="BA96" i="26"/>
  <c r="AH102" i="30" s="1"/>
  <c r="BG75" i="26"/>
  <c r="AN81" i="30" s="1"/>
  <c r="BF93" i="26"/>
  <c r="AM99" i="30" s="1"/>
  <c r="BE152" i="26"/>
  <c r="AL158" i="30" s="1"/>
  <c r="BG146" i="26"/>
  <c r="AN152" i="30" s="1"/>
  <c r="BB106" i="26"/>
  <c r="AI112" i="30" s="1"/>
  <c r="AZ140" i="26"/>
  <c r="AG146" i="30" s="1"/>
  <c r="BB136" i="26"/>
  <c r="AI142" i="30" s="1"/>
  <c r="BG133" i="26"/>
  <c r="AN139" i="30" s="1"/>
  <c r="BC138" i="26"/>
  <c r="AJ144" i="30" s="1"/>
  <c r="BA123" i="26"/>
  <c r="AH129" i="30" s="1"/>
  <c r="BG119" i="26"/>
  <c r="AN125" i="30" s="1"/>
  <c r="BE110" i="26"/>
  <c r="AL116" i="30" s="1"/>
  <c r="BA134" i="26"/>
  <c r="AH140" i="30" s="1"/>
  <c r="BC126" i="26"/>
  <c r="AJ132" i="30" s="1"/>
  <c r="BB79" i="26"/>
  <c r="AI85" i="30" s="1"/>
  <c r="BG99" i="26"/>
  <c r="AN105" i="30" s="1"/>
  <c r="AZ129" i="26"/>
  <c r="AG135" i="30" s="1"/>
  <c r="AZ91" i="26"/>
  <c r="AG97" i="30" s="1"/>
  <c r="BB112" i="26"/>
  <c r="AI118" i="30" s="1"/>
  <c r="BG111" i="26"/>
  <c r="AN117" i="30" s="1"/>
  <c r="AZ102" i="26"/>
  <c r="AG108" i="30" s="1"/>
  <c r="BB100" i="26"/>
  <c r="AI106" i="30" s="1"/>
  <c r="BA108" i="26"/>
  <c r="AH114" i="30" s="1"/>
  <c r="BG86" i="26"/>
  <c r="AN92" i="30" s="1"/>
  <c r="BG148" i="26"/>
  <c r="AN154" i="30" s="1"/>
  <c r="BF96" i="26"/>
  <c r="AM102" i="30" s="1"/>
  <c r="BB139" i="26"/>
  <c r="AI145" i="30" s="1"/>
  <c r="BB140" i="26"/>
  <c r="AI146" i="30" s="1"/>
  <c r="BG102" i="26"/>
  <c r="AN108" i="30" s="1"/>
  <c r="BG95" i="26"/>
  <c r="AN101" i="30" s="1"/>
  <c r="BC147" i="26"/>
  <c r="AJ153" i="30" s="1"/>
  <c r="BF127" i="26"/>
  <c r="AM133" i="30" s="1"/>
  <c r="BC75" i="26"/>
  <c r="AJ81" i="30" s="1"/>
  <c r="AZ142" i="26"/>
  <c r="AG148" i="30" s="1"/>
  <c r="BC91" i="26"/>
  <c r="AJ97" i="30" s="1"/>
  <c r="BE140" i="26"/>
  <c r="AL146" i="30" s="1"/>
  <c r="AZ117" i="26"/>
  <c r="AG123" i="30" s="1"/>
  <c r="BG126" i="26"/>
  <c r="AN132" i="30" s="1"/>
  <c r="BE78" i="26"/>
  <c r="AL84" i="30" s="1"/>
  <c r="BE106" i="26"/>
  <c r="AL112" i="30" s="1"/>
  <c r="BF125" i="26"/>
  <c r="AM131" i="30" s="1"/>
  <c r="BB96" i="26"/>
  <c r="AI102" i="30" s="1"/>
  <c r="BF87" i="26"/>
  <c r="AM93" i="30" s="1"/>
  <c r="BB117" i="26"/>
  <c r="AI123" i="30" s="1"/>
  <c r="BC77" i="26"/>
  <c r="AJ83" i="30" s="1"/>
  <c r="BC82" i="26"/>
  <c r="AJ88" i="30" s="1"/>
  <c r="BG91" i="26"/>
  <c r="AN97" i="30" s="1"/>
  <c r="BE95" i="26"/>
  <c r="AL101" i="30" s="1"/>
  <c r="BG131" i="26"/>
  <c r="AN137" i="30" s="1"/>
  <c r="BC110" i="26"/>
  <c r="AJ116" i="30" s="1"/>
  <c r="BA90" i="26"/>
  <c r="AH96" i="30" s="1"/>
  <c r="BA97" i="26"/>
  <c r="AH103" i="30" s="1"/>
  <c r="BB132" i="26"/>
  <c r="AI138" i="30" s="1"/>
  <c r="BC152" i="26"/>
  <c r="AJ158" i="30" s="1"/>
  <c r="AZ76" i="26"/>
  <c r="AG82" i="30" s="1"/>
  <c r="BC87" i="26"/>
  <c r="AJ93" i="30" s="1"/>
  <c r="AZ148" i="26"/>
  <c r="AG154" i="30" s="1"/>
  <c r="BF149" i="26"/>
  <c r="AM155" i="30" s="1"/>
  <c r="AZ97" i="26"/>
  <c r="AG103" i="30" s="1"/>
  <c r="BE144" i="26"/>
  <c r="AL150" i="30" s="1"/>
  <c r="BC71" i="26"/>
  <c r="AJ77" i="30" s="1"/>
  <c r="BA150" i="26"/>
  <c r="AH156" i="30" s="1"/>
  <c r="BC80" i="26"/>
  <c r="AJ86" i="30" s="1"/>
  <c r="BA144" i="26"/>
  <c r="AH150" i="30" s="1"/>
  <c r="BF121" i="26"/>
  <c r="AM127" i="30" s="1"/>
  <c r="BA116" i="26"/>
  <c r="AH122" i="30" s="1"/>
  <c r="BC84" i="26"/>
  <c r="AJ90" i="30" s="1"/>
  <c r="AZ112" i="26"/>
  <c r="AG118" i="30" s="1"/>
  <c r="AZ87" i="26"/>
  <c r="AG93" i="30" s="1"/>
  <c r="BE132" i="26"/>
  <c r="AL138" i="30" s="1"/>
  <c r="BB80" i="26"/>
  <c r="AI86" i="30" s="1"/>
  <c r="BB116" i="26"/>
  <c r="AI122" i="30" s="1"/>
  <c r="BC124" i="26"/>
  <c r="AJ130" i="30" s="1"/>
  <c r="BF133" i="26"/>
  <c r="AM139" i="30" s="1"/>
  <c r="AZ71" i="26"/>
  <c r="AG77" i="30" s="1"/>
  <c r="BA147" i="26"/>
  <c r="AH153" i="30" s="1"/>
  <c r="BG117" i="26"/>
  <c r="AN123" i="30" s="1"/>
  <c r="BB71" i="26"/>
  <c r="AI77" i="30" s="1"/>
  <c r="BC149" i="26"/>
  <c r="AJ155" i="30" s="1"/>
  <c r="AZ105" i="26"/>
  <c r="AG111" i="30" s="1"/>
  <c r="AZ100" i="26"/>
  <c r="AG106" i="30" s="1"/>
  <c r="BG87" i="26"/>
  <c r="AN93" i="30" s="1"/>
  <c r="BG112" i="26"/>
  <c r="AN118" i="30" s="1"/>
  <c r="BE123" i="26"/>
  <c r="AL129" i="30" s="1"/>
  <c r="BB119" i="26"/>
  <c r="AI125" i="30" s="1"/>
  <c r="BG130" i="26"/>
  <c r="AN136" i="30" s="1"/>
  <c r="BB126" i="26"/>
  <c r="AI132" i="30" s="1"/>
  <c r="BG100" i="26"/>
  <c r="AN106" i="30" s="1"/>
  <c r="BB120" i="26"/>
  <c r="AI126" i="30" s="1"/>
  <c r="AZ90" i="26"/>
  <c r="AG96" i="30" s="1"/>
  <c r="BE135" i="26"/>
  <c r="AL141" i="30" s="1"/>
  <c r="BA124" i="26"/>
  <c r="AH130" i="30" s="1"/>
  <c r="BG97" i="26"/>
  <c r="AN103" i="30" s="1"/>
  <c r="AZ149" i="26"/>
  <c r="AG155" i="30" s="1"/>
  <c r="BE96" i="26"/>
  <c r="AL102" i="30" s="1"/>
  <c r="BG79" i="26"/>
  <c r="AN85" i="30" s="1"/>
  <c r="BA74" i="26"/>
  <c r="AH80" i="30" s="1"/>
  <c r="BF134" i="26"/>
  <c r="AM140" i="30" s="1"/>
  <c r="BA102" i="26"/>
  <c r="AH108" i="30" s="1"/>
  <c r="BG107" i="26"/>
  <c r="AN113" i="30" s="1"/>
  <c r="BC125" i="26"/>
  <c r="AJ131" i="30" s="1"/>
  <c r="BB150" i="26"/>
  <c r="AI156" i="30" s="1"/>
  <c r="AZ74" i="26"/>
  <c r="AG80" i="30" s="1"/>
  <c r="BG76" i="26"/>
  <c r="AN82" i="30" s="1"/>
  <c r="BA77" i="26"/>
  <c r="AH83" i="30" s="1"/>
  <c r="BE72" i="26"/>
  <c r="AL78" i="30" s="1"/>
  <c r="BE136" i="26"/>
  <c r="AL142" i="30" s="1"/>
  <c r="AZ88" i="26"/>
  <c r="AG94" i="30" s="1"/>
  <c r="BF128" i="26"/>
  <c r="AM134" i="30" s="1"/>
  <c r="BG149" i="26"/>
  <c r="AN155" i="30" s="1"/>
  <c r="AZ110" i="26"/>
  <c r="AG116" i="30" s="1"/>
  <c r="BE103" i="26"/>
  <c r="AL109" i="30" s="1"/>
  <c r="BA151" i="26"/>
  <c r="AH157" i="30" s="1"/>
  <c r="AZ96" i="26"/>
  <c r="AG102" i="30" s="1"/>
  <c r="BC106" i="26"/>
  <c r="AJ112" i="30" s="1"/>
  <c r="BE133" i="26"/>
  <c r="AL139" i="30" s="1"/>
  <c r="BG129" i="26"/>
  <c r="AN135" i="30" s="1"/>
  <c r="AZ131" i="26"/>
  <c r="AG137" i="30" s="1"/>
  <c r="AZ115" i="26"/>
  <c r="AG121" i="30" s="1"/>
  <c r="BG93" i="26"/>
  <c r="AN99" i="30" s="1"/>
  <c r="BG121" i="26"/>
  <c r="AN127" i="30" s="1"/>
  <c r="BB123" i="26"/>
  <c r="AI129" i="30" s="1"/>
  <c r="BC119" i="26"/>
  <c r="AJ125" i="30" s="1"/>
  <c r="BC72" i="26"/>
  <c r="AJ78" i="30" s="1"/>
  <c r="AZ126" i="26"/>
  <c r="AG132" i="30" s="1"/>
  <c r="BA128" i="26"/>
  <c r="AH134" i="30" s="1"/>
  <c r="BC135" i="26"/>
  <c r="AJ141" i="30" s="1"/>
  <c r="AZ72" i="26"/>
  <c r="AG78" i="30" s="1"/>
  <c r="BC114" i="26"/>
  <c r="AJ120" i="30" s="1"/>
  <c r="BA117" i="26"/>
  <c r="AH123" i="30" s="1"/>
  <c r="AZ125" i="26"/>
  <c r="AG131" i="30" s="1"/>
  <c r="BG120" i="26"/>
  <c r="AN126" i="30" s="1"/>
  <c r="BA121" i="26"/>
  <c r="AH127" i="30" s="1"/>
  <c r="BF150" i="26"/>
  <c r="AM156" i="30" s="1"/>
  <c r="BA93" i="26"/>
  <c r="AH99" i="30" s="1"/>
  <c r="BB84" i="26"/>
  <c r="AI90" i="30" s="1"/>
  <c r="BB76" i="26"/>
  <c r="AI82" i="30" s="1"/>
  <c r="BB81" i="26"/>
  <c r="AI87" i="30" s="1"/>
  <c r="BC76" i="26"/>
  <c r="AJ82" i="30" s="1"/>
  <c r="BA92" i="26"/>
  <c r="AH98" i="30" s="1"/>
  <c r="BB122" i="26"/>
  <c r="AI128" i="30" s="1"/>
  <c r="BC85" i="26"/>
  <c r="AJ91" i="30" s="1"/>
  <c r="AZ82" i="26"/>
  <c r="AG88" i="30" s="1"/>
  <c r="AZ146" i="26"/>
  <c r="AG152" i="30" s="1"/>
  <c r="BF139" i="26"/>
  <c r="AM145" i="30" s="1"/>
  <c r="BB111" i="26"/>
  <c r="AI117" i="30" s="1"/>
  <c r="AZ89" i="26"/>
  <c r="AG95" i="30" s="1"/>
  <c r="BC136" i="26"/>
  <c r="AJ142" i="30" s="1"/>
  <c r="BA146" i="26"/>
  <c r="AH152" i="30" s="1"/>
  <c r="BG136" i="26"/>
  <c r="AN142" i="30" s="1"/>
  <c r="BB149" i="26"/>
  <c r="AI155" i="30" s="1"/>
  <c r="BA109" i="26"/>
  <c r="AH115" i="30" s="1"/>
  <c r="BC131" i="26"/>
  <c r="AJ137" i="30" s="1"/>
  <c r="BB102" i="26"/>
  <c r="AI108" i="30" s="1"/>
  <c r="BA104" i="26"/>
  <c r="AH110" i="30" s="1"/>
  <c r="BB133" i="26"/>
  <c r="AI139" i="30" s="1"/>
  <c r="BC88" i="26"/>
  <c r="AJ94" i="30" s="1"/>
  <c r="BG81" i="26"/>
  <c r="AN87" i="30" s="1"/>
  <c r="BC142" i="26"/>
  <c r="AJ148" i="30" s="1"/>
  <c r="BB89" i="26"/>
  <c r="AI95" i="30" s="1"/>
  <c r="BF77" i="26"/>
  <c r="AM83" i="30" s="1"/>
  <c r="BC74" i="26"/>
  <c r="AJ80" i="30" s="1"/>
  <c r="BA140" i="26"/>
  <c r="AH146" i="30" s="1"/>
  <c r="BF94" i="26"/>
  <c r="AM100" i="30" s="1"/>
  <c r="BF82" i="26"/>
  <c r="AM88" i="30" s="1"/>
  <c r="BB95" i="26"/>
  <c r="AI101" i="30" s="1"/>
  <c r="AZ92" i="26"/>
  <c r="AG98" i="30" s="1"/>
  <c r="BA119" i="26"/>
  <c r="AH125" i="30" s="1"/>
  <c r="BF73" i="26"/>
  <c r="AM79" i="30" s="1"/>
  <c r="BB107" i="26"/>
  <c r="AI113" i="30" s="1"/>
  <c r="BE86" i="26"/>
  <c r="AL92" i="30" s="1"/>
  <c r="BC109" i="26"/>
  <c r="AJ115" i="30" s="1"/>
  <c r="BG116" i="26"/>
  <c r="AN122" i="30" s="1"/>
  <c r="BB128" i="26"/>
  <c r="AI134" i="30" s="1"/>
  <c r="BF108" i="26"/>
  <c r="AM114" i="30" s="1"/>
  <c r="BB92" i="26"/>
  <c r="AI98" i="30" s="1"/>
  <c r="AZ122" i="26"/>
  <c r="AG128" i="30" s="1"/>
  <c r="BA101" i="26"/>
  <c r="AH107" i="30" s="1"/>
  <c r="BG78" i="26"/>
  <c r="AN84" i="30" s="1"/>
  <c r="BE138" i="26"/>
  <c r="AL144" i="30" s="1"/>
  <c r="BE127" i="26"/>
  <c r="AL133" i="30" s="1"/>
  <c r="BE143" i="26"/>
  <c r="AL149" i="30" s="1"/>
  <c r="BF100" i="26"/>
  <c r="AM106" i="30" s="1"/>
  <c r="BE74" i="26"/>
  <c r="AL80" i="30" s="1"/>
  <c r="BA76" i="26"/>
  <c r="AH82" i="30" s="1"/>
  <c r="BA127" i="26"/>
  <c r="AH133" i="30" s="1"/>
  <c r="BE89" i="26"/>
  <c r="AL95" i="30" s="1"/>
  <c r="BF145" i="26"/>
  <c r="AM151" i="30" s="1"/>
  <c r="BF115" i="26"/>
  <c r="AM121" i="30" s="1"/>
  <c r="BE97" i="26"/>
  <c r="AL103" i="30" s="1"/>
  <c r="BB109" i="26"/>
  <c r="AI115" i="30" s="1"/>
  <c r="BE90" i="26"/>
  <c r="AL96" i="30" s="1"/>
  <c r="AZ86" i="26"/>
  <c r="AG92" i="30" s="1"/>
  <c r="BF138" i="26"/>
  <c r="AM144" i="30" s="1"/>
  <c r="AZ79" i="26"/>
  <c r="AG85" i="30" s="1"/>
  <c r="AZ152" i="26"/>
  <c r="AG158" i="30" s="1"/>
  <c r="AZ133" i="26"/>
  <c r="AG139" i="30" s="1"/>
  <c r="BB74" i="26"/>
  <c r="AI80" i="30" s="1"/>
  <c r="BA103" i="26"/>
  <c r="AH109" i="30" s="1"/>
  <c r="BF130" i="26"/>
  <c r="AM136" i="30" s="1"/>
  <c r="BF122" i="26"/>
  <c r="AM128" i="30" s="1"/>
  <c r="BG17" i="26"/>
  <c r="AN23" i="30" s="1"/>
  <c r="BE100" i="26"/>
  <c r="AL106" i="30" s="1"/>
  <c r="BB134" i="26"/>
  <c r="AI140" i="30" s="1"/>
  <c r="BA71" i="26"/>
  <c r="AH77" i="30" s="1"/>
  <c r="BC78" i="26"/>
  <c r="AJ84" i="30" s="1"/>
  <c r="BF88" i="26"/>
  <c r="AM94" i="30" s="1"/>
  <c r="BA120" i="26"/>
  <c r="AH126" i="30" s="1"/>
  <c r="BE151" i="26"/>
  <c r="AL157" i="30" s="1"/>
  <c r="AZ139" i="26"/>
  <c r="AG145" i="30" s="1"/>
  <c r="BF80" i="26"/>
  <c r="AM86" i="30" s="1"/>
  <c r="BE75" i="26"/>
  <c r="AL81" i="30" s="1"/>
  <c r="BB127" i="26"/>
  <c r="AI133" i="30" s="1"/>
  <c r="BG92" i="26"/>
  <c r="AN98" i="30" s="1"/>
  <c r="BG138" i="26"/>
  <c r="AN144" i="30" s="1"/>
  <c r="BF89" i="26"/>
  <c r="AM95" i="30" s="1"/>
  <c r="BB152" i="26"/>
  <c r="AI158" i="30" s="1"/>
  <c r="BB108" i="26"/>
  <c r="AI114" i="30" s="1"/>
  <c r="BG143" i="26"/>
  <c r="AN149" i="30" s="1"/>
  <c r="AZ143" i="26"/>
  <c r="AG149" i="30" s="1"/>
  <c r="BF124" i="26"/>
  <c r="AM130" i="30" s="1"/>
  <c r="BE113" i="26"/>
  <c r="AL119" i="30" s="1"/>
  <c r="AZ104" i="26"/>
  <c r="AG110" i="30" s="1"/>
  <c r="BC102" i="26"/>
  <c r="AJ108" i="30" s="1"/>
  <c r="BC144" i="26"/>
  <c r="AJ150" i="30" s="1"/>
  <c r="BA141" i="26"/>
  <c r="AH147" i="30" s="1"/>
  <c r="BG104" i="26"/>
  <c r="AN110" i="30" s="1"/>
  <c r="BF117" i="26"/>
  <c r="AM123" i="30" s="1"/>
  <c r="BB145" i="26"/>
  <c r="AI151" i="30" s="1"/>
  <c r="BF102" i="26"/>
  <c r="AM108" i="30" s="1"/>
  <c r="AZ95" i="26"/>
  <c r="AG101" i="30" s="1"/>
  <c r="BA78" i="26"/>
  <c r="AH84" i="30" s="1"/>
  <c r="BG89" i="26"/>
  <c r="AN95" i="30" s="1"/>
  <c r="BF114" i="26"/>
  <c r="AM120" i="30" s="1"/>
  <c r="AZ114" i="26"/>
  <c r="AG120" i="30" s="1"/>
  <c r="BC133" i="26"/>
  <c r="AJ139" i="30" s="1"/>
  <c r="BF147" i="26"/>
  <c r="AM153" i="30" s="1"/>
  <c r="BC90" i="26"/>
  <c r="AJ96" i="30" s="1"/>
  <c r="BC116" i="26"/>
  <c r="AJ122" i="30" s="1"/>
  <c r="BG145" i="26"/>
  <c r="AN151" i="30" s="1"/>
  <c r="BE91" i="26"/>
  <c r="AL97" i="30" s="1"/>
  <c r="BF107" i="26"/>
  <c r="AM113" i="30" s="1"/>
  <c r="BC92" i="26"/>
  <c r="AJ98" i="30" s="1"/>
  <c r="BB86" i="26"/>
  <c r="AI92" i="30" s="1"/>
  <c r="BF110" i="26"/>
  <c r="AM116" i="30" s="1"/>
  <c r="BB124" i="26"/>
  <c r="AI130" i="30" s="1"/>
  <c r="BB110" i="26"/>
  <c r="AI116" i="30" s="1"/>
  <c r="BG134" i="26"/>
  <c r="AN140" i="30" s="1"/>
  <c r="BC89" i="26"/>
  <c r="AJ95" i="30" s="1"/>
  <c r="AZ81" i="26"/>
  <c r="AG87" i="30" s="1"/>
  <c r="BC100" i="26"/>
  <c r="AJ106" i="30" s="1"/>
  <c r="BC143" i="26"/>
  <c r="AJ149" i="30" s="1"/>
  <c r="BA91" i="26"/>
  <c r="AH97" i="30" s="1"/>
  <c r="BE99" i="26"/>
  <c r="AL105" i="30" s="1"/>
  <c r="BF136" i="26"/>
  <c r="AM142" i="30" s="1"/>
  <c r="BA98" i="26"/>
  <c r="AH104" i="30" s="1"/>
  <c r="BB83" i="26"/>
  <c r="AI89" i="30" s="1"/>
  <c r="BC122" i="26"/>
  <c r="AJ128" i="30" s="1"/>
  <c r="BE79" i="26"/>
  <c r="AL85" i="30" s="1"/>
  <c r="AZ113" i="26"/>
  <c r="AG119" i="30" s="1"/>
  <c r="BF98" i="26"/>
  <c r="AM104" i="30" s="1"/>
  <c r="BA136" i="26"/>
  <c r="AH142" i="30" s="1"/>
  <c r="BC130" i="26"/>
  <c r="AJ136" i="30" s="1"/>
  <c r="BC98" i="26"/>
  <c r="AJ104" i="30" s="1"/>
  <c r="BG105" i="26"/>
  <c r="AN111" i="30" s="1"/>
  <c r="BB141" i="26"/>
  <c r="AI147" i="30" s="1"/>
  <c r="BA85" i="26"/>
  <c r="AH91" i="30" s="1"/>
  <c r="BD73" i="26"/>
  <c r="AK79" i="30" s="1"/>
  <c r="BC112" i="26"/>
  <c r="AJ118" i="30" s="1"/>
  <c r="AZ108" i="26"/>
  <c r="AG114" i="30" s="1"/>
  <c r="BB73" i="26"/>
  <c r="AI79" i="30" s="1"/>
  <c r="BE126" i="26"/>
  <c r="AL132" i="30" s="1"/>
  <c r="BA112" i="26"/>
  <c r="AH118" i="30" s="1"/>
  <c r="AZ85" i="26"/>
  <c r="AG91" i="30" s="1"/>
  <c r="BB138" i="26"/>
  <c r="AI144" i="30" s="1"/>
  <c r="BE85" i="26"/>
  <c r="AL91" i="30" s="1"/>
  <c r="BE84" i="26"/>
  <c r="AL90" i="30" s="1"/>
  <c r="AZ130" i="26"/>
  <c r="AG136" i="30" s="1"/>
  <c r="BA135" i="26"/>
  <c r="AH141" i="30" s="1"/>
  <c r="BB135" i="26"/>
  <c r="AI141" i="30" s="1"/>
  <c r="BA132" i="26"/>
  <c r="AH138" i="30" s="1"/>
  <c r="AZ94" i="26"/>
  <c r="AG100" i="30" s="1"/>
  <c r="BG132" i="26"/>
  <c r="AN138" i="30" s="1"/>
  <c r="BF106" i="26"/>
  <c r="AM112" i="30" s="1"/>
  <c r="AZ135" i="26"/>
  <c r="AG141" i="30" s="1"/>
  <c r="AZ141" i="26"/>
  <c r="AG147" i="30" s="1"/>
  <c r="BE139" i="26"/>
  <c r="AL145" i="30" s="1"/>
  <c r="BC148" i="26"/>
  <c r="AJ154" i="30" s="1"/>
  <c r="BF123" i="26"/>
  <c r="AM129" i="30" s="1"/>
  <c r="BC128" i="26"/>
  <c r="AJ134" i="30" s="1"/>
  <c r="BB103" i="26"/>
  <c r="AI109" i="30" s="1"/>
  <c r="BC107" i="26"/>
  <c r="AJ113" i="30" s="1"/>
  <c r="BG124" i="26"/>
  <c r="AN130" i="30" s="1"/>
  <c r="BE147" i="26"/>
  <c r="AL153" i="30" s="1"/>
  <c r="BE117" i="26"/>
  <c r="AL123" i="30" s="1"/>
  <c r="AZ145" i="26"/>
  <c r="AG151" i="30" s="1"/>
  <c r="BA118" i="26"/>
  <c r="AH124" i="30" s="1"/>
  <c r="BE125" i="26"/>
  <c r="AL131" i="30" s="1"/>
  <c r="BE131" i="26"/>
  <c r="AL137" i="30" s="1"/>
  <c r="BC86" i="26"/>
  <c r="AJ92" i="30" s="1"/>
  <c r="BE114" i="26"/>
  <c r="AL120" i="30" s="1"/>
  <c r="BA89" i="26"/>
  <c r="AH95" i="30" s="1"/>
  <c r="BF148" i="26"/>
  <c r="AM154" i="30" s="1"/>
  <c r="BA94" i="26"/>
  <c r="AH100" i="30" s="1"/>
  <c r="BB113" i="26"/>
  <c r="AI119" i="30" s="1"/>
  <c r="BA81" i="26"/>
  <c r="AH87" i="30" s="1"/>
  <c r="BB90" i="26"/>
  <c r="AI96" i="30" s="1"/>
  <c r="BC121" i="26"/>
  <c r="AJ127" i="30" s="1"/>
  <c r="AZ78" i="26"/>
  <c r="AG84" i="30" s="1"/>
  <c r="BF118" i="26"/>
  <c r="AM124" i="30" s="1"/>
  <c r="BA148" i="26"/>
  <c r="AH154" i="30" s="1"/>
  <c r="AZ124" i="26"/>
  <c r="AG130" i="30" s="1"/>
  <c r="BG127" i="26"/>
  <c r="AN133" i="30" s="1"/>
  <c r="BE141" i="26"/>
  <c r="AL147" i="30" s="1"/>
  <c r="BB101" i="26"/>
  <c r="AI107" i="30" s="1"/>
  <c r="BC93" i="26"/>
  <c r="AJ99" i="30" s="1"/>
  <c r="BF111" i="26"/>
  <c r="AM117" i="30" s="1"/>
  <c r="BG110" i="26"/>
  <c r="AN116" i="30" s="1"/>
  <c r="AZ150" i="26"/>
  <c r="AG156" i="30" s="1"/>
  <c r="BG77" i="26"/>
  <c r="AN83" i="30" s="1"/>
  <c r="BE134" i="26"/>
  <c r="AL140" i="30" s="1"/>
  <c r="BB130" i="26"/>
  <c r="AI136" i="30" s="1"/>
  <c r="BE83" i="26"/>
  <c r="AL89" i="30" s="1"/>
  <c r="BF131" i="26"/>
  <c r="AM137" i="30" s="1"/>
  <c r="BA73" i="26"/>
  <c r="AH79" i="30" s="1"/>
  <c r="BG80" i="26"/>
  <c r="AN86" i="30" s="1"/>
  <c r="BC111" i="26"/>
  <c r="AJ117" i="30" s="1"/>
  <c r="BA86" i="26"/>
  <c r="AH92" i="30" s="1"/>
  <c r="BG135" i="26"/>
  <c r="AN141" i="30" s="1"/>
  <c r="BE101" i="26"/>
  <c r="AL107" i="30" s="1"/>
  <c r="BC120" i="26"/>
  <c r="AJ126" i="30" s="1"/>
  <c r="BG141" i="26"/>
  <c r="AN147" i="30" s="1"/>
  <c r="BD92" i="26"/>
  <c r="BE25" i="26"/>
  <c r="AL31" i="30" s="1"/>
  <c r="BA99" i="26"/>
  <c r="AH105" i="30" s="1"/>
  <c r="BG139" i="26"/>
  <c r="AN145" i="30" s="1"/>
  <c r="BF99" i="26"/>
  <c r="AM105" i="30" s="1"/>
  <c r="BE109" i="26"/>
  <c r="AL115" i="30" s="1"/>
  <c r="AZ134" i="26"/>
  <c r="AG140" i="30" s="1"/>
  <c r="BB93" i="26"/>
  <c r="AI99" i="30" s="1"/>
  <c r="AZ75" i="26"/>
  <c r="AG81" i="30" s="1"/>
  <c r="BF95" i="26"/>
  <c r="AM101" i="30" s="1"/>
  <c r="BE115" i="26"/>
  <c r="AL121" i="30" s="1"/>
  <c r="BF104" i="26"/>
  <c r="AM110" i="30" s="1"/>
  <c r="BG96" i="26"/>
  <c r="AN102" i="30" s="1"/>
  <c r="BA126" i="26"/>
  <c r="AH132" i="30" s="1"/>
  <c r="BB88" i="26"/>
  <c r="AI94" i="30" s="1"/>
  <c r="BB75" i="26"/>
  <c r="AI81" i="30" s="1"/>
  <c r="BG113" i="26"/>
  <c r="AN119" i="30" s="1"/>
  <c r="AZ111" i="26"/>
  <c r="AG117" i="30" s="1"/>
  <c r="AZ48" i="26"/>
  <c r="AG54" i="30" s="1"/>
  <c r="BA16" i="26"/>
  <c r="AH22" i="30" s="1"/>
  <c r="AZ35" i="26"/>
  <c r="AG41" i="30" s="1"/>
  <c r="BD126" i="26"/>
  <c r="AK132" i="30" s="1"/>
  <c r="BA62" i="26"/>
  <c r="AH68" i="30" s="1"/>
  <c r="BE41" i="26"/>
  <c r="AL47" i="30" s="1"/>
  <c r="BE44" i="26"/>
  <c r="AL50" i="30" s="1"/>
  <c r="BG35" i="26"/>
  <c r="AN41" i="30" s="1"/>
  <c r="BE31" i="26"/>
  <c r="AL37" i="30" s="1"/>
  <c r="AZ21" i="26"/>
  <c r="AG27" i="30" s="1"/>
  <c r="BB66" i="26"/>
  <c r="AI72" i="30" s="1"/>
  <c r="BC46" i="26"/>
  <c r="AJ52" i="30" s="1"/>
  <c r="BB57" i="26"/>
  <c r="AI63" i="30" s="1"/>
  <c r="AZ14" i="26"/>
  <c r="AG20" i="30" s="1"/>
  <c r="BD137" i="26"/>
  <c r="AK143" i="30" s="1"/>
  <c r="BG65" i="26"/>
  <c r="AN71" i="30" s="1"/>
  <c r="BF27" i="26"/>
  <c r="AM33" i="30" s="1"/>
  <c r="BC43" i="26"/>
  <c r="AJ49" i="30" s="1"/>
  <c r="BA27" i="26"/>
  <c r="AH33" i="30" s="1"/>
  <c r="BB30" i="26"/>
  <c r="AI36" i="30" s="1"/>
  <c r="BB12" i="26"/>
  <c r="AI18" i="30" s="1"/>
  <c r="BA35" i="26"/>
  <c r="AH41" i="30" s="1"/>
  <c r="BF11" i="26"/>
  <c r="AM17" i="30" s="1"/>
  <c r="AZ19" i="26"/>
  <c r="AG25" i="30" s="1"/>
  <c r="AZ58" i="26"/>
  <c r="AG64" i="30" s="1"/>
  <c r="BF24" i="26"/>
  <c r="AM30" i="30" s="1"/>
  <c r="BD4" i="26"/>
  <c r="BE65" i="26"/>
  <c r="AL71" i="30" s="1"/>
  <c r="BG41" i="26"/>
  <c r="AN47" i="30" s="1"/>
  <c r="BE27" i="26"/>
  <c r="AL33" i="30" s="1"/>
  <c r="BC67" i="26"/>
  <c r="AJ73" i="30" s="1"/>
  <c r="BA3" i="26"/>
  <c r="AH9" i="30" s="1"/>
  <c r="BE32" i="26"/>
  <c r="AL38" i="30" s="1"/>
  <c r="BD5" i="26"/>
  <c r="BE42" i="26"/>
  <c r="AL48" i="30" s="1"/>
  <c r="BF39" i="26"/>
  <c r="AM45" i="30" s="1"/>
  <c r="BD32" i="26"/>
  <c r="AK38" i="30" s="1"/>
  <c r="BG54" i="26"/>
  <c r="AN60" i="30" s="1"/>
  <c r="BG33" i="26"/>
  <c r="AN39" i="30" s="1"/>
  <c r="BD151" i="26"/>
  <c r="AK157" i="30" s="1"/>
  <c r="BB40" i="26"/>
  <c r="AI46" i="30" s="1"/>
  <c r="BC64" i="26"/>
  <c r="AJ70" i="30" s="1"/>
  <c r="AZ55" i="26"/>
  <c r="AG61" i="30" s="1"/>
  <c r="BF26" i="26"/>
  <c r="AM32" i="30" s="1"/>
  <c r="BF45" i="26"/>
  <c r="AM51" i="30" s="1"/>
  <c r="BD133" i="26"/>
  <c r="BC151" i="26"/>
  <c r="AJ157" i="30" s="1"/>
  <c r="BA80" i="26"/>
  <c r="AH86" i="30" s="1"/>
  <c r="BF103" i="26"/>
  <c r="AM109" i="30" s="1"/>
  <c r="BB114" i="26"/>
  <c r="AI120" i="30" s="1"/>
  <c r="BF137" i="26"/>
  <c r="AM143" i="30" s="1"/>
  <c r="BG103" i="26"/>
  <c r="AN109" i="30" s="1"/>
  <c r="BC101" i="26"/>
  <c r="AJ107" i="30" s="1"/>
  <c r="BE145" i="26"/>
  <c r="AL151" i="30" s="1"/>
  <c r="BG128" i="26"/>
  <c r="AN134" i="30" s="1"/>
  <c r="BF129" i="26"/>
  <c r="AM135" i="30" s="1"/>
  <c r="BF72" i="26"/>
  <c r="AM78" i="30" s="1"/>
  <c r="BC146" i="26"/>
  <c r="AJ152" i="30" s="1"/>
  <c r="BC113" i="26"/>
  <c r="AJ119" i="30" s="1"/>
  <c r="BC150" i="26"/>
  <c r="AJ156" i="30" s="1"/>
  <c r="BA143" i="26"/>
  <c r="AH149" i="30" s="1"/>
  <c r="BE149" i="26"/>
  <c r="AL155" i="30" s="1"/>
  <c r="BA125" i="26"/>
  <c r="AH131" i="30" s="1"/>
  <c r="BE40" i="26"/>
  <c r="AL46" i="30" s="1"/>
  <c r="BC63" i="26"/>
  <c r="AJ69" i="30" s="1"/>
  <c r="BD44" i="26"/>
  <c r="AK50" i="30" s="1"/>
  <c r="BD110" i="26"/>
  <c r="BG2" i="26"/>
  <c r="AN8" i="30" s="1"/>
  <c r="BA14" i="26"/>
  <c r="AH20" i="30" s="1"/>
  <c r="BE56" i="26"/>
  <c r="AL62" i="30" s="1"/>
  <c r="BG14" i="26"/>
  <c r="AN20" i="30" s="1"/>
  <c r="AZ2" i="26"/>
  <c r="AG8" i="30" s="1"/>
  <c r="BF9" i="26"/>
  <c r="AM15" i="30" s="1"/>
  <c r="BC12" i="26"/>
  <c r="AJ18" i="30" s="1"/>
  <c r="BF44" i="26"/>
  <c r="AM50" i="30" s="1"/>
  <c r="BD20" i="26"/>
  <c r="BA18" i="26"/>
  <c r="AH24" i="30" s="1"/>
  <c r="BB8" i="26"/>
  <c r="AI14" i="30" s="1"/>
  <c r="BD59" i="26"/>
  <c r="AK65" i="30" s="1"/>
  <c r="BD68" i="26"/>
  <c r="AK74" i="30" s="1"/>
  <c r="BC36" i="26"/>
  <c r="AJ42" i="30" s="1"/>
  <c r="BC47" i="26"/>
  <c r="AJ53" i="30" s="1"/>
  <c r="AZ18" i="26"/>
  <c r="AG24" i="30" s="1"/>
  <c r="BD28" i="26"/>
  <c r="AK34" i="30" s="1"/>
  <c r="BG56" i="26"/>
  <c r="AN62" i="30" s="1"/>
  <c r="BF35" i="26"/>
  <c r="AM41" i="30" s="1"/>
  <c r="BA36" i="26"/>
  <c r="AH42" i="30" s="1"/>
  <c r="AZ43" i="26"/>
  <c r="AG49" i="30" s="1"/>
  <c r="BF21" i="26"/>
  <c r="AM27" i="30" s="1"/>
  <c r="BA56" i="26"/>
  <c r="AH62" i="30" s="1"/>
  <c r="BE73" i="26"/>
  <c r="AL79" i="30" s="1"/>
  <c r="BG83" i="26"/>
  <c r="AN89" i="30" s="1"/>
  <c r="BG85" i="26"/>
  <c r="AN91" i="30" s="1"/>
  <c r="BC81" i="26"/>
  <c r="AJ87" i="30" s="1"/>
  <c r="BG137" i="26"/>
  <c r="AN143" i="30" s="1"/>
  <c r="AZ119" i="26"/>
  <c r="AG125" i="30" s="1"/>
  <c r="BA84" i="26"/>
  <c r="AH90" i="30" s="1"/>
  <c r="BE88" i="26"/>
  <c r="AL94" i="30" s="1"/>
  <c r="BG144" i="26"/>
  <c r="AN150" i="30" s="1"/>
  <c r="BF86" i="26"/>
  <c r="AM92" i="30" s="1"/>
  <c r="BA100" i="26"/>
  <c r="AH106" i="30" s="1"/>
  <c r="BE146" i="26"/>
  <c r="AL152" i="30" s="1"/>
  <c r="BA79" i="26"/>
  <c r="AH85" i="30" s="1"/>
  <c r="BA142" i="26"/>
  <c r="AH148" i="30" s="1"/>
  <c r="BC115" i="26"/>
  <c r="AJ121" i="30" s="1"/>
  <c r="BG94" i="26"/>
  <c r="AN100" i="30" s="1"/>
  <c r="BG39" i="26"/>
  <c r="AN45" i="30" s="1"/>
  <c r="AZ56" i="26"/>
  <c r="AG62" i="30" s="1"/>
  <c r="BF56" i="26"/>
  <c r="AM62" i="30" s="1"/>
  <c r="BE18" i="26"/>
  <c r="AL24" i="30" s="1"/>
  <c r="AZ45" i="26"/>
  <c r="AG51" i="30" s="1"/>
  <c r="BC56" i="26"/>
  <c r="AJ62" i="30" s="1"/>
  <c r="BC18" i="26"/>
  <c r="AJ24" i="30" s="1"/>
  <c r="AM47" i="30"/>
  <c r="BD106" i="26"/>
  <c r="BD87" i="26"/>
  <c r="BE3" i="26"/>
  <c r="AL9" i="30" s="1"/>
  <c r="BF68" i="26"/>
  <c r="AM74" i="30" s="1"/>
  <c r="BB11" i="26"/>
  <c r="AI17" i="30" s="1"/>
  <c r="BB60" i="26"/>
  <c r="AI66" i="30" s="1"/>
  <c r="BE6" i="26"/>
  <c r="AL12" i="30" s="1"/>
  <c r="BD88" i="26"/>
  <c r="AK94" i="30" s="1"/>
  <c r="BD130" i="26"/>
  <c r="BG63" i="26"/>
  <c r="AN69" i="30" s="1"/>
  <c r="BC26" i="26"/>
  <c r="AJ32" i="30" s="1"/>
  <c r="BD100" i="26"/>
  <c r="BE46" i="26"/>
  <c r="AL52" i="30" s="1"/>
  <c r="BF6" i="26"/>
  <c r="AM12" i="30" s="1"/>
  <c r="AZ52" i="26"/>
  <c r="AG58" i="30" s="1"/>
  <c r="BD39" i="26"/>
  <c r="AK45" i="30" s="1"/>
  <c r="BG24" i="26"/>
  <c r="AN30" i="30" s="1"/>
  <c r="BA34" i="26"/>
  <c r="AH40" i="30" s="1"/>
  <c r="AZ36" i="26"/>
  <c r="AG42" i="30" s="1"/>
  <c r="BC20" i="26"/>
  <c r="AJ26" i="30" s="1"/>
  <c r="BC38" i="26"/>
  <c r="AJ44" i="30" s="1"/>
  <c r="AZ57" i="26"/>
  <c r="AG63" i="30" s="1"/>
  <c r="BG59" i="26"/>
  <c r="AN65" i="30" s="1"/>
  <c r="BG52" i="26"/>
  <c r="AN58" i="30" s="1"/>
  <c r="BA49" i="26"/>
  <c r="AH55" i="30" s="1"/>
  <c r="BE64" i="26"/>
  <c r="AL70" i="30" s="1"/>
  <c r="BG48" i="26"/>
  <c r="AN54" i="30" s="1"/>
  <c r="BB61" i="26"/>
  <c r="AI67" i="30" s="1"/>
  <c r="BD117" i="26"/>
  <c r="BD37" i="26"/>
  <c r="AK43" i="30" s="1"/>
  <c r="BG40" i="26"/>
  <c r="AN46" i="30" s="1"/>
  <c r="BD66" i="26"/>
  <c r="AK72" i="30" s="1"/>
  <c r="BA60" i="26"/>
  <c r="AH66" i="30" s="1"/>
  <c r="BC29" i="26"/>
  <c r="AJ35" i="30" s="1"/>
  <c r="BA31" i="26"/>
  <c r="AH37" i="30" s="1"/>
  <c r="BC65" i="26"/>
  <c r="AJ71" i="30" s="1"/>
  <c r="BC139" i="26"/>
  <c r="AJ145" i="30" s="1"/>
  <c r="BF75" i="26"/>
  <c r="AM81" i="30" s="1"/>
  <c r="AZ120" i="26"/>
  <c r="AG126" i="30" s="1"/>
  <c r="BF140" i="26"/>
  <c r="AM146" i="30" s="1"/>
  <c r="BD111" i="26"/>
  <c r="BD105" i="26"/>
  <c r="AK111" i="30" s="1"/>
  <c r="BE33" i="26"/>
  <c r="AL39" i="30" s="1"/>
  <c r="BB64" i="26"/>
  <c r="AI70" i="30" s="1"/>
  <c r="BC68" i="26"/>
  <c r="AJ74" i="30" s="1"/>
  <c r="BE62" i="26"/>
  <c r="AL68" i="30" s="1"/>
  <c r="BD142" i="26"/>
  <c r="AK148" i="30" s="1"/>
  <c r="BC15" i="26"/>
  <c r="AJ21" i="30" s="1"/>
  <c r="BG64" i="26"/>
  <c r="AN70" i="30" s="1"/>
  <c r="BE51" i="26"/>
  <c r="AL57" i="30" s="1"/>
  <c r="AZ22" i="26"/>
  <c r="AG28" i="30" s="1"/>
  <c r="BE52" i="26"/>
  <c r="AL58" i="30" s="1"/>
  <c r="BC28" i="26"/>
  <c r="AJ34" i="30" s="1"/>
  <c r="AZ32" i="26"/>
  <c r="AG38" i="30" s="1"/>
  <c r="BF15" i="26"/>
  <c r="AM21" i="30" s="1"/>
  <c r="BC3" i="26"/>
  <c r="AJ9" i="30" s="1"/>
  <c r="BF25" i="26"/>
  <c r="AM31" i="30" s="1"/>
  <c r="BD23" i="26"/>
  <c r="BE26" i="26"/>
  <c r="AL32" i="30" s="1"/>
  <c r="BF19" i="26"/>
  <c r="AM25" i="30" s="1"/>
  <c r="AZ61" i="26"/>
  <c r="AG67" i="30" s="1"/>
  <c r="AZ13" i="26"/>
  <c r="AG19" i="30" s="1"/>
  <c r="BD33" i="26"/>
  <c r="AK39" i="30" s="1"/>
  <c r="BA70" i="26"/>
  <c r="AH76" i="30" s="1"/>
  <c r="BB16" i="26"/>
  <c r="AI22" i="30" s="1"/>
  <c r="BG31" i="26"/>
  <c r="AN37" i="30" s="1"/>
  <c r="BB48" i="26"/>
  <c r="AI54" i="30" s="1"/>
  <c r="BB39" i="26"/>
  <c r="AI45" i="30" s="1"/>
  <c r="BA6" i="26"/>
  <c r="AH12" i="30" s="1"/>
  <c r="BA68" i="26"/>
  <c r="AH74" i="30" s="1"/>
  <c r="BC11" i="26"/>
  <c r="AJ17" i="30" s="1"/>
  <c r="AZ3" i="26"/>
  <c r="AG9" i="30" s="1"/>
  <c r="BA2" i="26"/>
  <c r="AH8" i="30" s="1"/>
  <c r="BD52" i="26"/>
  <c r="AK58" i="30" s="1"/>
  <c r="BF58" i="26"/>
  <c r="AM64" i="30" s="1"/>
  <c r="BD129" i="26"/>
  <c r="AK135" i="30" s="1"/>
  <c r="AZ67" i="26"/>
  <c r="AG73" i="30" s="1"/>
  <c r="BA41" i="26"/>
  <c r="AH47" i="30" s="1"/>
  <c r="BA67" i="26"/>
  <c r="AH73" i="30" s="1"/>
  <c r="BD58" i="26"/>
  <c r="AK64" i="30" s="1"/>
  <c r="BE17" i="26"/>
  <c r="AL23" i="30" s="1"/>
  <c r="BG66" i="26"/>
  <c r="AN72" i="30" s="1"/>
  <c r="BD8" i="26"/>
  <c r="BF126" i="26"/>
  <c r="AM132" i="30" s="1"/>
  <c r="BE137" i="26"/>
  <c r="AL143" i="30" s="1"/>
  <c r="BB142" i="26"/>
  <c r="AI148" i="30" s="1"/>
  <c r="BF141" i="26"/>
  <c r="AM147" i="30" s="1"/>
  <c r="BG13" i="26"/>
  <c r="AN19" i="30" s="1"/>
  <c r="BD113" i="26"/>
  <c r="BC7" i="26"/>
  <c r="AJ13" i="30" s="1"/>
  <c r="BE24" i="26"/>
  <c r="AL30" i="30" s="1"/>
  <c r="BG67" i="26"/>
  <c r="AN73" i="30" s="1"/>
  <c r="BE2" i="26"/>
  <c r="AL8" i="30" s="1"/>
  <c r="BD14" i="26"/>
  <c r="BF33" i="26"/>
  <c r="AM39" i="30" s="1"/>
  <c r="BE38" i="26"/>
  <c r="AL44" i="30" s="1"/>
  <c r="BD95" i="26"/>
  <c r="BA52" i="26"/>
  <c r="AH58" i="30" s="1"/>
  <c r="AZ31" i="26"/>
  <c r="AG37" i="30" s="1"/>
  <c r="BD93" i="26"/>
  <c r="BF54" i="26"/>
  <c r="AM60" i="30" s="1"/>
  <c r="BF50" i="26"/>
  <c r="AM56" i="30" s="1"/>
  <c r="BB42" i="26"/>
  <c r="AI48" i="30" s="1"/>
  <c r="BC10" i="26"/>
  <c r="AJ16" i="30" s="1"/>
  <c r="BD85" i="26"/>
  <c r="BE29" i="26"/>
  <c r="AL35" i="30" s="1"/>
  <c r="BD64" i="26"/>
  <c r="AK70" i="30" s="1"/>
  <c r="AZ37" i="26"/>
  <c r="AG43" i="30" s="1"/>
  <c r="BC41" i="26"/>
  <c r="AJ47" i="30" s="1"/>
  <c r="BE15" i="26"/>
  <c r="AL21" i="30" s="1"/>
  <c r="BG43" i="26"/>
  <c r="AN49" i="30" s="1"/>
  <c r="AZ33" i="26"/>
  <c r="AG39" i="30" s="1"/>
  <c r="BE47" i="26"/>
  <c r="AL53" i="30" s="1"/>
  <c r="BF48" i="26"/>
  <c r="AM54" i="30" s="1"/>
  <c r="BG4" i="26"/>
  <c r="AN10" i="30" s="1"/>
  <c r="BF16" i="26"/>
  <c r="AM22" i="30" s="1"/>
  <c r="BD27" i="26"/>
  <c r="AZ65" i="26"/>
  <c r="AG71" i="30" s="1"/>
  <c r="BG47" i="26"/>
  <c r="AN53" i="30" s="1"/>
  <c r="AZ60" i="26"/>
  <c r="AG66" i="30" s="1"/>
  <c r="BE43" i="26"/>
  <c r="AL49" i="30" s="1"/>
  <c r="BG29" i="26"/>
  <c r="AN35" i="30" s="1"/>
  <c r="BE36" i="26"/>
  <c r="AL42" i="30" s="1"/>
  <c r="AZ24" i="26"/>
  <c r="AG30" i="30" s="1"/>
  <c r="BC23" i="26"/>
  <c r="AJ29" i="30" s="1"/>
  <c r="AZ23" i="26"/>
  <c r="AG29" i="30" s="1"/>
  <c r="BC50" i="26"/>
  <c r="AJ56" i="30" s="1"/>
  <c r="BG7" i="26"/>
  <c r="AN13" i="30" s="1"/>
  <c r="AZ46" i="26"/>
  <c r="AG52" i="30" s="1"/>
  <c r="BD148" i="26"/>
  <c r="AK154" i="30" s="1"/>
  <c r="BD119" i="26"/>
  <c r="AK125" i="30" s="1"/>
  <c r="BE70" i="26"/>
  <c r="AL76" i="30" s="1"/>
  <c r="BE54" i="26"/>
  <c r="AL60" i="30" s="1"/>
  <c r="AZ93" i="26"/>
  <c r="AG99" i="30" s="1"/>
  <c r="BE92" i="26"/>
  <c r="AL98" i="30" s="1"/>
  <c r="BA105" i="26"/>
  <c r="AH111" i="30" s="1"/>
  <c r="BB151" i="26"/>
  <c r="AI157" i="30" s="1"/>
  <c r="BE34" i="26"/>
  <c r="AL40" i="30" s="1"/>
  <c r="BA69" i="26"/>
  <c r="AH75" i="30" s="1"/>
  <c r="BF29" i="26"/>
  <c r="AM35" i="30" s="1"/>
  <c r="BF13" i="26"/>
  <c r="AM19" i="30" s="1"/>
  <c r="BD18" i="26"/>
  <c r="AZ4" i="26"/>
  <c r="AG10" i="30" s="1"/>
  <c r="BF23" i="26"/>
  <c r="AM29" i="30" s="1"/>
  <c r="BG27" i="26"/>
  <c r="AN33" i="30" s="1"/>
  <c r="AZ16" i="26"/>
  <c r="AG22" i="30" s="1"/>
  <c r="BG37" i="26"/>
  <c r="AN43" i="30" s="1"/>
  <c r="BG53" i="26"/>
  <c r="AN59" i="30" s="1"/>
  <c r="BD42" i="26"/>
  <c r="AK48" i="30" s="1"/>
  <c r="BF60" i="26"/>
  <c r="AM66" i="30" s="1"/>
  <c r="BA50" i="26"/>
  <c r="AH56" i="30" s="1"/>
  <c r="BA38" i="26"/>
  <c r="AH44" i="30" s="1"/>
  <c r="BB58" i="26"/>
  <c r="AI64" i="30" s="1"/>
  <c r="BD147" i="26"/>
  <c r="AK153" i="30" s="1"/>
  <c r="BB62" i="26"/>
  <c r="AI68" i="30" s="1"/>
  <c r="BG57" i="26"/>
  <c r="AN63" i="30" s="1"/>
  <c r="AZ63" i="26"/>
  <c r="AG69" i="30" s="1"/>
  <c r="BD108" i="26"/>
  <c r="BD83" i="26"/>
  <c r="AK89" i="30" s="1"/>
  <c r="BC70" i="26"/>
  <c r="AJ76" i="30" s="1"/>
  <c r="BD6" i="26"/>
  <c r="BD140" i="26"/>
  <c r="AK146" i="30" s="1"/>
  <c r="BF30" i="26"/>
  <c r="AM36" i="30" s="1"/>
  <c r="BG8" i="26"/>
  <c r="AN14" i="30" s="1"/>
  <c r="BD101" i="26"/>
  <c r="BD34" i="26"/>
  <c r="AK40" i="30" s="1"/>
  <c r="BA32" i="26"/>
  <c r="AH38" i="30" s="1"/>
  <c r="BG55" i="26"/>
  <c r="AN61" i="30" s="1"/>
  <c r="BG61" i="26"/>
  <c r="AN67" i="30" s="1"/>
  <c r="BA46" i="26"/>
  <c r="AH52" i="30" s="1"/>
  <c r="BE10" i="26"/>
  <c r="AL16" i="30" s="1"/>
  <c r="AZ5" i="26"/>
  <c r="AG11" i="30" s="1"/>
  <c r="BG70" i="26"/>
  <c r="AN76" i="30" s="1"/>
  <c r="BC60" i="26"/>
  <c r="AJ66" i="30" s="1"/>
  <c r="BD97" i="26"/>
  <c r="AK103" i="30" s="1"/>
  <c r="BD89" i="26"/>
  <c r="AK95" i="30" s="1"/>
  <c r="BB45" i="26"/>
  <c r="AI51" i="30" s="1"/>
  <c r="BD94" i="26"/>
  <c r="AK100" i="30" s="1"/>
  <c r="BG51" i="26"/>
  <c r="AN57" i="30" s="1"/>
  <c r="BG25" i="26"/>
  <c r="AN31" i="30" s="1"/>
  <c r="BG46" i="26"/>
  <c r="AN52" i="30" s="1"/>
  <c r="BE67" i="26"/>
  <c r="AL73" i="30" s="1"/>
  <c r="BD31" i="26"/>
  <c r="AK37" i="30" s="1"/>
  <c r="BE71" i="26"/>
  <c r="AL77" i="30" s="1"/>
  <c r="BC22" i="26"/>
  <c r="AJ28" i="30" s="1"/>
  <c r="AZ49" i="26"/>
  <c r="AG55" i="30" s="1"/>
  <c r="BD124" i="26"/>
  <c r="AK130" i="30" s="1"/>
  <c r="BD29" i="26"/>
  <c r="AK35" i="30" s="1"/>
  <c r="AZ8" i="26"/>
  <c r="AG14" i="30" s="1"/>
  <c r="BA48" i="26"/>
  <c r="AH54" i="30" s="1"/>
  <c r="BE48" i="26"/>
  <c r="AL54" i="30" s="1"/>
  <c r="AZ17" i="26"/>
  <c r="AG23" i="30" s="1"/>
  <c r="BG68" i="26"/>
  <c r="AN74" i="30" s="1"/>
  <c r="BD71" i="26"/>
  <c r="BB33" i="26"/>
  <c r="AI39" i="30" s="1"/>
  <c r="BD74" i="26"/>
  <c r="BC54" i="26"/>
  <c r="AJ60" i="30" s="1"/>
  <c r="BD81" i="26"/>
  <c r="AK87" i="30" s="1"/>
  <c r="AZ62" i="26"/>
  <c r="AG68" i="30" s="1"/>
  <c r="BB7" i="26"/>
  <c r="AI13" i="30" s="1"/>
  <c r="BD141" i="26"/>
  <c r="BC16" i="26"/>
  <c r="AJ22" i="30" s="1"/>
  <c r="BF53" i="26"/>
  <c r="AM59" i="30" s="1"/>
  <c r="BD131" i="26"/>
  <c r="AK137" i="30" s="1"/>
  <c r="BG23" i="26"/>
  <c r="AN29" i="30" s="1"/>
  <c r="BC48" i="26"/>
  <c r="AJ54" i="30" s="1"/>
  <c r="BD109" i="26"/>
  <c r="AK115" i="30" s="1"/>
  <c r="BG21" i="26"/>
  <c r="AN27" i="30" s="1"/>
  <c r="BD79" i="26"/>
  <c r="BF3" i="26"/>
  <c r="AM9" i="30" s="1"/>
  <c r="BA55" i="26"/>
  <c r="AH61" i="30" s="1"/>
  <c r="BA64" i="26"/>
  <c r="AH70" i="30" s="1"/>
  <c r="BD57" i="26"/>
  <c r="AK63" i="30" s="1"/>
  <c r="BE22" i="26"/>
  <c r="AL28" i="30" s="1"/>
  <c r="BD123" i="26"/>
  <c r="AK129" i="30" s="1"/>
  <c r="BF2" i="26"/>
  <c r="AM8" i="30" s="1"/>
  <c r="BC33" i="26"/>
  <c r="AJ39" i="30" s="1"/>
  <c r="BB43" i="26"/>
  <c r="AI49" i="30" s="1"/>
  <c r="BB53" i="26"/>
  <c r="AI59" i="30" s="1"/>
  <c r="BD82" i="26"/>
  <c r="AK88" i="30" s="1"/>
  <c r="BD98" i="26"/>
  <c r="BE45" i="26"/>
  <c r="AL51" i="30" s="1"/>
  <c r="BC49" i="26"/>
  <c r="AJ55" i="30" s="1"/>
  <c r="BC9" i="26"/>
  <c r="AJ15" i="30" s="1"/>
  <c r="BD25" i="26"/>
  <c r="BC21" i="26"/>
  <c r="AJ27" i="30" s="1"/>
  <c r="BD12" i="26"/>
  <c r="BE8" i="26"/>
  <c r="AL14" i="30" s="1"/>
  <c r="BF61" i="26"/>
  <c r="AM67" i="30" s="1"/>
  <c r="BD48" i="26"/>
  <c r="AK54" i="30" s="1"/>
  <c r="BA25" i="26"/>
  <c r="AH31" i="30" s="1"/>
  <c r="BE69" i="26"/>
  <c r="AL75" i="30" s="1"/>
  <c r="BF7" i="26"/>
  <c r="AM13" i="30" s="1"/>
  <c r="BE50" i="26"/>
  <c r="AL56" i="30" s="1"/>
  <c r="BG12" i="26"/>
  <c r="AN18" i="30" s="1"/>
  <c r="BD60" i="26"/>
  <c r="AK66" i="30" s="1"/>
  <c r="AZ11" i="26"/>
  <c r="AG17" i="30" s="1"/>
  <c r="BF37" i="26"/>
  <c r="AM43" i="30" s="1"/>
  <c r="BD103" i="26"/>
  <c r="AK109" i="30" s="1"/>
  <c r="BA51" i="26"/>
  <c r="AH57" i="30" s="1"/>
  <c r="BE87" i="26"/>
  <c r="AL93" i="30" s="1"/>
  <c r="BB44" i="26"/>
  <c r="AI50" i="30" s="1"/>
  <c r="BD114" i="26"/>
  <c r="BE5" i="26"/>
  <c r="AL11" i="30" s="1"/>
  <c r="BD54" i="26"/>
  <c r="AK60" i="30" s="1"/>
  <c r="BB51" i="26"/>
  <c r="AI57" i="30" s="1"/>
  <c r="BA8" i="26"/>
  <c r="AH14" i="30" s="1"/>
  <c r="BE23" i="26"/>
  <c r="AL29" i="30" s="1"/>
  <c r="BG58" i="26"/>
  <c r="AN64" i="30" s="1"/>
  <c r="BA65" i="26"/>
  <c r="AH71" i="30" s="1"/>
  <c r="BB68" i="26"/>
  <c r="AI74" i="30" s="1"/>
  <c r="AZ34" i="26"/>
  <c r="AG40" i="30" s="1"/>
  <c r="AZ6" i="26"/>
  <c r="AG12" i="30" s="1"/>
  <c r="BE7" i="26"/>
  <c r="AL13" i="30" s="1"/>
  <c r="BF8" i="26"/>
  <c r="AM14" i="30" s="1"/>
  <c r="BA61" i="26"/>
  <c r="AH67" i="30" s="1"/>
  <c r="BG30" i="26"/>
  <c r="AN36" i="30" s="1"/>
  <c r="BD63" i="26"/>
  <c r="AK69" i="30" s="1"/>
  <c r="BE20" i="26"/>
  <c r="AL26" i="30" s="1"/>
  <c r="BB47" i="26"/>
  <c r="AI53" i="30" s="1"/>
  <c r="BB55" i="26"/>
  <c r="AI61" i="30" s="1"/>
  <c r="BD104" i="26"/>
  <c r="AK110" i="30" s="1"/>
  <c r="AZ29" i="26"/>
  <c r="AG35" i="30" s="1"/>
  <c r="AZ44" i="26"/>
  <c r="AG50" i="30" s="1"/>
  <c r="BF42" i="26"/>
  <c r="AM48" i="30" s="1"/>
  <c r="AZ53" i="26"/>
  <c r="AG59" i="30" s="1"/>
  <c r="BA11" i="26"/>
  <c r="AH17" i="30" s="1"/>
  <c r="BD26" i="26"/>
  <c r="BF14" i="26"/>
  <c r="AM20" i="30" s="1"/>
  <c r="BC37" i="26"/>
  <c r="AJ43" i="30" s="1"/>
  <c r="BF31" i="26"/>
  <c r="AM37" i="30" s="1"/>
  <c r="BB49" i="26"/>
  <c r="AI55" i="30" s="1"/>
  <c r="BC8" i="26"/>
  <c r="AJ14" i="30" s="1"/>
  <c r="BA20" i="26"/>
  <c r="AH26" i="30" s="1"/>
  <c r="AZ26" i="26"/>
  <c r="AG32" i="30" s="1"/>
  <c r="BA12" i="26"/>
  <c r="AH18" i="30" s="1"/>
  <c r="BA63" i="26"/>
  <c r="AH69" i="30" s="1"/>
  <c r="BB21" i="26"/>
  <c r="AI27" i="30" s="1"/>
  <c r="AZ41" i="26"/>
  <c r="AG47" i="30" s="1"/>
  <c r="BB34" i="26"/>
  <c r="AI40" i="30" s="1"/>
  <c r="BD72" i="26"/>
  <c r="BD120" i="26"/>
  <c r="AK126" i="30" s="1"/>
  <c r="BC52" i="26"/>
  <c r="AJ58" i="30" s="1"/>
  <c r="BB59" i="26"/>
  <c r="AI65" i="30" s="1"/>
  <c r="AZ40" i="26"/>
  <c r="AG46" i="30" s="1"/>
  <c r="BC6" i="26"/>
  <c r="AJ12" i="30" s="1"/>
  <c r="BA59" i="26"/>
  <c r="AH65" i="30" s="1"/>
  <c r="BD36" i="26"/>
  <c r="AK42" i="30" s="1"/>
  <c r="BG9" i="26"/>
  <c r="AN15" i="30" s="1"/>
  <c r="BF70" i="26"/>
  <c r="AM76" i="30" s="1"/>
  <c r="BD125" i="26"/>
  <c r="AK131" i="30" s="1"/>
  <c r="BC45" i="26"/>
  <c r="AJ51" i="30" s="1"/>
  <c r="BF51" i="26"/>
  <c r="AM57" i="30" s="1"/>
  <c r="BD47" i="26"/>
  <c r="AK53" i="30" s="1"/>
  <c r="BE148" i="26"/>
  <c r="AL154" i="30" s="1"/>
  <c r="BA28" i="26"/>
  <c r="AH34" i="30" s="1"/>
  <c r="BE37" i="26"/>
  <c r="AL43" i="30" s="1"/>
  <c r="BD7" i="26"/>
  <c r="BD49" i="26"/>
  <c r="AK55" i="30" s="1"/>
  <c r="BB27" i="26"/>
  <c r="AI33" i="30" s="1"/>
  <c r="AZ30" i="26"/>
  <c r="AG36" i="30" s="1"/>
  <c r="BB67" i="26"/>
  <c r="AI73" i="30" s="1"/>
  <c r="BD112" i="26"/>
  <c r="BD139" i="26"/>
  <c r="AK145" i="30" s="1"/>
  <c r="BC51" i="26"/>
  <c r="AJ57" i="30" s="1"/>
  <c r="BB32" i="26"/>
  <c r="AI38" i="30" s="1"/>
  <c r="BE61" i="26"/>
  <c r="AL67" i="30" s="1"/>
  <c r="BA53" i="26"/>
  <c r="AH59" i="30" s="1"/>
  <c r="BE19" i="26"/>
  <c r="AL25" i="30" s="1"/>
  <c r="BA5" i="26"/>
  <c r="AH11" i="30" s="1"/>
  <c r="BF46" i="26"/>
  <c r="AM52" i="30" s="1"/>
  <c r="BE13" i="26"/>
  <c r="AL19" i="30" s="1"/>
  <c r="BF22" i="26"/>
  <c r="AM28" i="30" s="1"/>
  <c r="BB24" i="26"/>
  <c r="AI30" i="30" s="1"/>
  <c r="BG34" i="26"/>
  <c r="AN40" i="30" s="1"/>
  <c r="BF67" i="26"/>
  <c r="AM73" i="30" s="1"/>
  <c r="BC30" i="26"/>
  <c r="AJ36" i="30" s="1"/>
  <c r="BD19" i="26"/>
  <c r="BE30" i="26"/>
  <c r="AL36" i="30" s="1"/>
  <c r="BD149" i="26"/>
  <c r="BF34" i="26"/>
  <c r="AM40" i="30" s="1"/>
  <c r="BF52" i="26"/>
  <c r="AM58" i="30" s="1"/>
  <c r="BE35" i="26"/>
  <c r="AL41" i="30" s="1"/>
  <c r="BE16" i="26"/>
  <c r="AL22" i="30" s="1"/>
  <c r="BF17" i="26"/>
  <c r="AM23" i="30" s="1"/>
  <c r="BG22" i="26"/>
  <c r="AN28" i="30" s="1"/>
  <c r="AZ7" i="26"/>
  <c r="AG13" i="30" s="1"/>
  <c r="BD3" i="26"/>
  <c r="BC2" i="26"/>
  <c r="AJ8" i="30" s="1"/>
  <c r="BF28" i="26"/>
  <c r="AM34" i="30" s="1"/>
  <c r="BD91" i="26"/>
  <c r="AK97" i="30" s="1"/>
  <c r="BA29" i="26"/>
  <c r="AH35" i="30" s="1"/>
  <c r="BA24" i="26"/>
  <c r="AH30" i="30" s="1"/>
  <c r="BC57" i="26"/>
  <c r="AJ63" i="30" s="1"/>
  <c r="BB63" i="26"/>
  <c r="AI69" i="30" s="1"/>
  <c r="BD146" i="26"/>
  <c r="AZ54" i="26"/>
  <c r="AG60" i="30" s="1"/>
  <c r="BD150" i="26"/>
  <c r="AK156" i="30" s="1"/>
  <c r="BB17" i="26"/>
  <c r="AI23" i="30" s="1"/>
  <c r="AZ66" i="26"/>
  <c r="AG72" i="30" s="1"/>
  <c r="BD40" i="26"/>
  <c r="AK46" i="30" s="1"/>
  <c r="BD55" i="26"/>
  <c r="AK61" i="30" s="1"/>
  <c r="BB36" i="26"/>
  <c r="AI42" i="30" s="1"/>
  <c r="BF4" i="26"/>
  <c r="AM10" i="30" s="1"/>
  <c r="AZ50" i="26"/>
  <c r="AG56" i="30" s="1"/>
  <c r="BD143" i="26"/>
  <c r="AK149" i="30" s="1"/>
  <c r="BD41" i="26"/>
  <c r="AK47" i="30" s="1"/>
  <c r="BF38" i="26"/>
  <c r="AM44" i="30" s="1"/>
  <c r="BE39" i="26"/>
  <c r="AL45" i="30" s="1"/>
  <c r="BD136" i="26"/>
  <c r="BD122" i="26"/>
  <c r="AK128" i="30" s="1"/>
  <c r="BA4" i="26"/>
  <c r="AH10" i="30" s="1"/>
  <c r="BB65" i="26"/>
  <c r="AI71" i="30" s="1"/>
  <c r="BD46" i="26"/>
  <c r="AK52" i="30" s="1"/>
  <c r="BB23" i="26"/>
  <c r="AI29" i="30" s="1"/>
  <c r="BC44" i="26"/>
  <c r="AJ50" i="30" s="1"/>
  <c r="BB6" i="26"/>
  <c r="AI12" i="30" s="1"/>
  <c r="BC32" i="26"/>
  <c r="AJ38" i="30" s="1"/>
  <c r="BG60" i="26"/>
  <c r="AN66" i="30" s="1"/>
  <c r="BA7" i="26"/>
  <c r="AH13" i="30" s="1"/>
  <c r="BD51" i="26"/>
  <c r="AK57" i="30" s="1"/>
  <c r="BA40" i="26"/>
  <c r="AH46" i="30" s="1"/>
  <c r="BD21" i="26"/>
  <c r="BB2" i="26"/>
  <c r="AI8" i="30" s="1"/>
  <c r="AZ12" i="26"/>
  <c r="AG18" i="30" s="1"/>
  <c r="BD145" i="26"/>
  <c r="AK151" i="30" s="1"/>
  <c r="BB4" i="26"/>
  <c r="AI10" i="30" s="1"/>
  <c r="BF69" i="26"/>
  <c r="AM75" i="30" s="1"/>
  <c r="BB20" i="26"/>
  <c r="AI26" i="30" s="1"/>
  <c r="BA58" i="26"/>
  <c r="AH64" i="30" s="1"/>
  <c r="BD78" i="26"/>
  <c r="BD134" i="26"/>
  <c r="BF5" i="26"/>
  <c r="AM11" i="30" s="1"/>
  <c r="BG19" i="26"/>
  <c r="AN25" i="30" s="1"/>
  <c r="BC14" i="26"/>
  <c r="AJ20" i="30" s="1"/>
  <c r="BB26" i="26"/>
  <c r="AI32" i="30" s="1"/>
  <c r="BG69" i="26"/>
  <c r="AN75" i="30" s="1"/>
  <c r="BA54" i="26"/>
  <c r="AH60" i="30" s="1"/>
  <c r="BB5" i="26"/>
  <c r="AI11" i="30" s="1"/>
  <c r="BA23" i="26"/>
  <c r="AH29" i="30" s="1"/>
  <c r="BC42" i="26"/>
  <c r="AJ48" i="30" s="1"/>
  <c r="AZ25" i="26"/>
  <c r="AG31" i="30" s="1"/>
  <c r="BD53" i="26"/>
  <c r="AK59" i="30" s="1"/>
  <c r="BB14" i="26"/>
  <c r="AI20" i="30" s="1"/>
  <c r="BD152" i="26"/>
  <c r="BD62" i="26"/>
  <c r="AK68" i="30" s="1"/>
  <c r="BD9" i="26"/>
  <c r="BB19" i="26"/>
  <c r="AI25" i="30" s="1"/>
  <c r="BA44" i="26"/>
  <c r="AH50" i="30" s="1"/>
  <c r="BE14" i="26"/>
  <c r="AL20" i="30" s="1"/>
  <c r="BD15" i="26"/>
  <c r="BD107" i="26"/>
  <c r="BB28" i="26"/>
  <c r="AI34" i="30" s="1"/>
  <c r="AZ70" i="26"/>
  <c r="AG76" i="30" s="1"/>
  <c r="BC34" i="26"/>
  <c r="AJ40" i="30" s="1"/>
  <c r="BD127" i="26"/>
  <c r="AK133" i="30" s="1"/>
  <c r="BA19" i="26"/>
  <c r="AH25" i="30" s="1"/>
  <c r="BB29" i="26"/>
  <c r="AI35" i="30" s="1"/>
  <c r="BE28" i="26"/>
  <c r="AL34" i="30" s="1"/>
  <c r="BG20" i="26"/>
  <c r="AN26" i="30" s="1"/>
  <c r="BC66" i="26"/>
  <c r="AJ72" i="30" s="1"/>
  <c r="BG16" i="26"/>
  <c r="AN22" i="30" s="1"/>
  <c r="BD84" i="26"/>
  <c r="BA66" i="26"/>
  <c r="AH72" i="30" s="1"/>
  <c r="BA15" i="26"/>
  <c r="AH21" i="30" s="1"/>
  <c r="BC59" i="26"/>
  <c r="AJ65" i="30" s="1"/>
  <c r="BD121" i="26"/>
  <c r="AK127" i="30" s="1"/>
  <c r="BB22" i="26"/>
  <c r="AI28" i="30" s="1"/>
  <c r="BF59" i="26"/>
  <c r="AM65" i="30" s="1"/>
  <c r="BD80" i="26"/>
  <c r="BG11" i="26"/>
  <c r="AN17" i="30" s="1"/>
  <c r="BC24" i="26"/>
  <c r="AJ30" i="30" s="1"/>
  <c r="BA26" i="26"/>
  <c r="AH32" i="30" s="1"/>
  <c r="AZ69" i="26"/>
  <c r="AG75" i="30" s="1"/>
  <c r="BB25" i="26"/>
  <c r="AI31" i="30" s="1"/>
  <c r="BG44" i="26"/>
  <c r="AN50" i="30" s="1"/>
  <c r="BF12" i="26"/>
  <c r="AM18" i="30" s="1"/>
  <c r="BE9" i="26"/>
  <c r="AL15" i="30" s="1"/>
  <c r="BF62" i="26"/>
  <c r="AM68" i="30" s="1"/>
  <c r="BB35" i="26"/>
  <c r="AI41" i="30" s="1"/>
  <c r="BG6" i="26"/>
  <c r="AN12" i="30" s="1"/>
  <c r="BG15" i="26"/>
  <c r="AN21" i="30" s="1"/>
  <c r="BC4" i="26"/>
  <c r="AJ10" i="30" s="1"/>
  <c r="BD115" i="26"/>
  <c r="AK121" i="30" s="1"/>
  <c r="BC62" i="26"/>
  <c r="AJ68" i="30" s="1"/>
  <c r="BC31" i="26"/>
  <c r="AJ37" i="30" s="1"/>
  <c r="BD116" i="26"/>
  <c r="AK122" i="30" s="1"/>
  <c r="BD76" i="26"/>
  <c r="BE55" i="26"/>
  <c r="AL61" i="30" s="1"/>
  <c r="BB15" i="26"/>
  <c r="AI21" i="30" s="1"/>
  <c r="BA13" i="26"/>
  <c r="AH19" i="30" s="1"/>
  <c r="BA22" i="26"/>
  <c r="AH28" i="30" s="1"/>
  <c r="BE63" i="26"/>
  <c r="AL69" i="30" s="1"/>
  <c r="BD86" i="26"/>
  <c r="AK92" i="30" s="1"/>
  <c r="BF20" i="26"/>
  <c r="AM26" i="30" s="1"/>
  <c r="BC25" i="26"/>
  <c r="AJ31" i="30" s="1"/>
  <c r="BC61" i="26"/>
  <c r="AJ67" i="30" s="1"/>
  <c r="BE66" i="26"/>
  <c r="AL72" i="30" s="1"/>
  <c r="BA57" i="26"/>
  <c r="AH63" i="30" s="1"/>
  <c r="AZ15" i="26"/>
  <c r="AG21" i="30" s="1"/>
  <c r="BE11" i="26"/>
  <c r="AL17" i="30" s="1"/>
  <c r="BD45" i="26"/>
  <c r="AK51" i="30" s="1"/>
  <c r="BG42" i="26"/>
  <c r="AN48" i="30" s="1"/>
  <c r="BE21" i="26"/>
  <c r="AL27" i="30" s="1"/>
  <c r="BB54" i="26"/>
  <c r="AI60" i="30" s="1"/>
  <c r="BE68" i="26"/>
  <c r="AL74" i="30" s="1"/>
  <c r="BG5" i="26"/>
  <c r="AN11" i="30" s="1"/>
  <c r="BA37" i="26"/>
  <c r="AH43" i="30" s="1"/>
  <c r="BD50" i="26"/>
  <c r="AK56" i="30" s="1"/>
  <c r="BD43" i="26"/>
  <c r="AK49" i="30" s="1"/>
  <c r="BB37" i="26"/>
  <c r="AI43" i="30" s="1"/>
  <c r="BG3" i="26"/>
  <c r="AN9" i="30" s="1"/>
  <c r="BE49" i="26"/>
  <c r="AL55" i="30" s="1"/>
  <c r="BD30" i="26"/>
  <c r="AK36" i="30" s="1"/>
  <c r="BG38" i="26"/>
  <c r="AN44" i="30" s="1"/>
  <c r="BD16" i="26"/>
  <c r="BG32" i="26"/>
  <c r="AN38" i="30" s="1"/>
  <c r="BD132" i="26"/>
  <c r="AK138" i="30" s="1"/>
  <c r="BB52" i="26"/>
  <c r="AI58" i="30" s="1"/>
  <c r="BF36" i="26"/>
  <c r="AM42" i="30" s="1"/>
  <c r="BG36" i="26"/>
  <c r="AN42" i="30" s="1"/>
  <c r="BF10" i="26"/>
  <c r="AM16" i="30" s="1"/>
  <c r="BD144" i="26"/>
  <c r="AK150" i="30" s="1"/>
  <c r="AZ10" i="26"/>
  <c r="AG16" i="30" s="1"/>
  <c r="BF57" i="26"/>
  <c r="AM63" i="30" s="1"/>
  <c r="BD56" i="26"/>
  <c r="AK62" i="30" s="1"/>
  <c r="BA21" i="26"/>
  <c r="AH27" i="30" s="1"/>
  <c r="BB56" i="26"/>
  <c r="AI62" i="30" s="1"/>
  <c r="BF65" i="26"/>
  <c r="AM71" i="30" s="1"/>
  <c r="BD2" i="26"/>
  <c r="BC69" i="26"/>
  <c r="AJ75" i="30" s="1"/>
  <c r="BB18" i="26"/>
  <c r="AI24" i="30" s="1"/>
  <c r="BC39" i="26"/>
  <c r="AJ45" i="30" s="1"/>
  <c r="BG49" i="26"/>
  <c r="AN55" i="30" s="1"/>
  <c r="BE53" i="26"/>
  <c r="AL59" i="30" s="1"/>
  <c r="BD17" i="26"/>
  <c r="BC13" i="26"/>
  <c r="AJ19" i="30" s="1"/>
  <c r="BD35" i="26"/>
  <c r="AK41" i="30" s="1"/>
  <c r="BD99" i="26"/>
  <c r="AK105" i="30" s="1"/>
  <c r="BD138" i="26"/>
  <c r="BA33" i="26"/>
  <c r="AH39" i="30" s="1"/>
  <c r="BE4" i="26"/>
  <c r="AL10" i="30" s="1"/>
  <c r="BD90" i="26"/>
  <c r="AK96" i="30" s="1"/>
  <c r="BB70" i="26"/>
  <c r="AI76" i="30" s="1"/>
  <c r="AZ38" i="26"/>
  <c r="AG44" i="30" s="1"/>
  <c r="AZ64" i="26"/>
  <c r="AG70" i="30" s="1"/>
  <c r="BG18" i="26"/>
  <c r="AN24" i="30" s="1"/>
  <c r="BD77" i="26"/>
  <c r="AK83" i="30" s="1"/>
  <c r="BD70" i="26"/>
  <c r="AK76" i="30" s="1"/>
  <c r="BB10" i="26"/>
  <c r="AI16" i="30" s="1"/>
  <c r="BF32" i="26"/>
  <c r="AM38" i="30" s="1"/>
  <c r="BD22" i="26"/>
  <c r="BB41" i="26"/>
  <c r="AI47" i="30" s="1"/>
  <c r="BE120" i="26"/>
  <c r="AL126" i="30" s="1"/>
  <c r="BF47" i="26"/>
  <c r="AM53" i="30" s="1"/>
  <c r="BB9" i="26"/>
  <c r="AI15" i="30" s="1"/>
  <c r="BC55" i="26"/>
  <c r="AJ61" i="30" s="1"/>
  <c r="BD102" i="26"/>
  <c r="AK108" i="30" s="1"/>
  <c r="BC27" i="26"/>
  <c r="AJ33" i="30" s="1"/>
  <c r="BG28" i="26"/>
  <c r="AN34" i="30" s="1"/>
  <c r="AZ59" i="26"/>
  <c r="AG65" i="30" s="1"/>
  <c r="BD69" i="26"/>
  <c r="AK75" i="30" s="1"/>
  <c r="BE57" i="26"/>
  <c r="AL63" i="30" s="1"/>
  <c r="AZ47" i="26"/>
  <c r="AG53" i="30" s="1"/>
  <c r="BE12" i="26"/>
  <c r="AL18" i="30" s="1"/>
  <c r="BB31" i="26"/>
  <c r="AI37" i="30" s="1"/>
  <c r="BC58" i="26"/>
  <c r="AJ64" i="30" s="1"/>
  <c r="BF66" i="26"/>
  <c r="AM72" i="30" s="1"/>
  <c r="BG26" i="26"/>
  <c r="AN32" i="30" s="1"/>
  <c r="BF40" i="26"/>
  <c r="AM46" i="30" s="1"/>
  <c r="BF49" i="26"/>
  <c r="AM55" i="30" s="1"/>
  <c r="BA39" i="26"/>
  <c r="AH45" i="30" s="1"/>
  <c r="BD38" i="26"/>
  <c r="AK44" i="30" s="1"/>
  <c r="BC35" i="26"/>
  <c r="AJ41" i="30" s="1"/>
  <c r="BD118" i="26"/>
  <c r="AZ28" i="26"/>
  <c r="AG34" i="30" s="1"/>
  <c r="BB69" i="26"/>
  <c r="AI75" i="30" s="1"/>
  <c r="BC19" i="26"/>
  <c r="AJ25" i="30" s="1"/>
  <c r="AZ39" i="26"/>
  <c r="AG45" i="30" s="1"/>
  <c r="BA30" i="26"/>
  <c r="AH36" i="30" s="1"/>
  <c r="BD61" i="26"/>
  <c r="AK67" i="30" s="1"/>
  <c r="BD24" i="26"/>
  <c r="BG50" i="26"/>
  <c r="AN56" i="30" s="1"/>
  <c r="BD11" i="26"/>
  <c r="AZ68" i="26"/>
  <c r="AG74" i="30" s="1"/>
  <c r="BF43" i="26"/>
  <c r="AM49" i="30" s="1"/>
  <c r="AZ20" i="26"/>
  <c r="AG26" i="30" s="1"/>
  <c r="BE58" i="26"/>
  <c r="AL64" i="30" s="1"/>
  <c r="BD13" i="26"/>
  <c r="BD67" i="26"/>
  <c r="AK73" i="30" s="1"/>
  <c r="BD135" i="26"/>
  <c r="AK141" i="30" s="1"/>
  <c r="BD96" i="26"/>
  <c r="AK102" i="30" s="1"/>
  <c r="BC53" i="26"/>
  <c r="AJ59" i="30" s="1"/>
  <c r="BD75" i="26"/>
  <c r="AK81" i="30" s="1"/>
  <c r="BB50" i="26"/>
  <c r="AI56" i="30" s="1"/>
  <c r="BC40" i="26"/>
  <c r="AJ46" i="30" s="1"/>
  <c r="BC17" i="26"/>
  <c r="AJ23" i="30" s="1"/>
  <c r="BF55" i="26"/>
  <c r="AM61" i="30" s="1"/>
  <c r="BB3" i="26"/>
  <c r="AI9" i="30" s="1"/>
  <c r="BF64" i="26"/>
  <c r="AM70" i="30" s="1"/>
  <c r="AZ51" i="26"/>
  <c r="AG57" i="30" s="1"/>
  <c r="AZ27" i="26"/>
  <c r="AG33" i="30" s="1"/>
  <c r="BC5" i="26"/>
  <c r="AJ11" i="30" s="1"/>
  <c r="BA42" i="26"/>
  <c r="AH48" i="30" s="1"/>
  <c r="BD10" i="26"/>
  <c r="AZ42" i="26"/>
  <c r="AG48" i="30" s="1"/>
  <c r="BB13" i="26"/>
  <c r="AI19" i="30" s="1"/>
  <c r="BA17" i="26"/>
  <c r="AH23" i="30" s="1"/>
  <c r="BA9" i="26"/>
  <c r="AH15" i="30" s="1"/>
  <c r="BA10" i="26"/>
  <c r="AH16" i="30" s="1"/>
  <c r="BB46" i="26"/>
  <c r="AI52" i="30" s="1"/>
  <c r="BD128" i="26"/>
  <c r="AK134" i="30" s="1"/>
  <c r="BA43" i="26"/>
  <c r="AH49" i="30" s="1"/>
  <c r="BG45" i="26"/>
  <c r="AN51" i="30" s="1"/>
  <c r="BG10" i="26"/>
  <c r="AN16" i="30" s="1"/>
  <c r="BF63" i="26"/>
  <c r="AM69" i="30" s="1"/>
  <c r="BA45" i="26"/>
  <c r="AH51" i="30" s="1"/>
  <c r="BE60" i="26"/>
  <c r="AL66" i="30" s="1"/>
  <c r="BG62" i="26"/>
  <c r="AN68" i="30" s="1"/>
  <c r="BB38" i="26"/>
  <c r="AI44" i="30" s="1"/>
  <c r="BD65" i="26"/>
  <c r="AK71" i="30" s="1"/>
  <c r="BE59" i="26"/>
  <c r="AL65" i="30" s="1"/>
  <c r="BA47" i="26"/>
  <c r="AH53" i="30" s="1"/>
  <c r="AZ9" i="26"/>
  <c r="AG15" i="30" s="1"/>
  <c r="BF18" i="26"/>
  <c r="AM24" i="30" s="1"/>
  <c r="BH121" i="26" l="1"/>
  <c r="BH65" i="26"/>
  <c r="BH142" i="26"/>
  <c r="BH78" i="26"/>
  <c r="BH125" i="26"/>
  <c r="BH93" i="26"/>
  <c r="BH61" i="26"/>
  <c r="BH129" i="26"/>
  <c r="BH57" i="26"/>
  <c r="BH134" i="26"/>
  <c r="BH70" i="26"/>
  <c r="BH146" i="26"/>
  <c r="BH114" i="26"/>
  <c r="BH82" i="26"/>
  <c r="BH50" i="26"/>
  <c r="BH140" i="26"/>
  <c r="BH124" i="26"/>
  <c r="BH108" i="26"/>
  <c r="BH92" i="26"/>
  <c r="BH76" i="26"/>
  <c r="BH60" i="26"/>
  <c r="BH44" i="26"/>
  <c r="BH139" i="26"/>
  <c r="BH123" i="26"/>
  <c r="BH107" i="26"/>
  <c r="BH91" i="26"/>
  <c r="BH75" i="26"/>
  <c r="BH59" i="26"/>
  <c r="BH43" i="26"/>
  <c r="BH105" i="26"/>
  <c r="BH49" i="26"/>
  <c r="BH126" i="26"/>
  <c r="BH62" i="26"/>
  <c r="BH149" i="26"/>
  <c r="BH117" i="26"/>
  <c r="BH85" i="26"/>
  <c r="BH53" i="26"/>
  <c r="BH113" i="26"/>
  <c r="BH41" i="26"/>
  <c r="AP47" i="30" s="1"/>
  <c r="BH118" i="26"/>
  <c r="BH54" i="26"/>
  <c r="BH138" i="26"/>
  <c r="BH106" i="26"/>
  <c r="BH74" i="26"/>
  <c r="BH42" i="26"/>
  <c r="BH152" i="26"/>
  <c r="BH136" i="26"/>
  <c r="BH120" i="26"/>
  <c r="BH104" i="26"/>
  <c r="BH88" i="26"/>
  <c r="BH72" i="26"/>
  <c r="BH56" i="26"/>
  <c r="BH151" i="26"/>
  <c r="BH135" i="26"/>
  <c r="BH119" i="26"/>
  <c r="BH103" i="26"/>
  <c r="BH87" i="26"/>
  <c r="BH71" i="26"/>
  <c r="BH55" i="26"/>
  <c r="BH97" i="26"/>
  <c r="BH110" i="26"/>
  <c r="BH46" i="26"/>
  <c r="BH141" i="26"/>
  <c r="BH109" i="26"/>
  <c r="BH77" i="26"/>
  <c r="BH45" i="26"/>
  <c r="BH89" i="26"/>
  <c r="BH102" i="26"/>
  <c r="BH130" i="26"/>
  <c r="BH98" i="26"/>
  <c r="BH66" i="26"/>
  <c r="BH148" i="26"/>
  <c r="BH132" i="26"/>
  <c r="BH116" i="26"/>
  <c r="BH100" i="26"/>
  <c r="BH84" i="26"/>
  <c r="BH68" i="26"/>
  <c r="BH52" i="26"/>
  <c r="BH147" i="26"/>
  <c r="BH131" i="26"/>
  <c r="BH115" i="26"/>
  <c r="BH99" i="26"/>
  <c r="BH83" i="26"/>
  <c r="BH67" i="26"/>
  <c r="BH51" i="26"/>
  <c r="BH137" i="26"/>
  <c r="BH81" i="26"/>
  <c r="BH94" i="26"/>
  <c r="BH133" i="26"/>
  <c r="BH101" i="26"/>
  <c r="BH69" i="26"/>
  <c r="BH145" i="26"/>
  <c r="BH73" i="26"/>
  <c r="BH150" i="26"/>
  <c r="BH86" i="26"/>
  <c r="BH122" i="26"/>
  <c r="BH90" i="26"/>
  <c r="BH58" i="26"/>
  <c r="BH144" i="26"/>
  <c r="BH128" i="26"/>
  <c r="BH112" i="26"/>
  <c r="BH96" i="26"/>
  <c r="BH80" i="26"/>
  <c r="BH64" i="26"/>
  <c r="BH48" i="26"/>
  <c r="BH143" i="26"/>
  <c r="BH127" i="26"/>
  <c r="BH111" i="26"/>
  <c r="BH95" i="26"/>
  <c r="BH79" i="26"/>
  <c r="BH63" i="26"/>
  <c r="BH47" i="26"/>
  <c r="BH33" i="26"/>
  <c r="BH36" i="26"/>
  <c r="AP42" i="30" s="1"/>
  <c r="BH12" i="26"/>
  <c r="BH19" i="26"/>
  <c r="AP25" i="30" s="1"/>
  <c r="BH8" i="26"/>
  <c r="BH18" i="26"/>
  <c r="AP24" i="30" s="1"/>
  <c r="BH2" i="26"/>
  <c r="AP8" i="30" s="1"/>
  <c r="BH17" i="26"/>
  <c r="AP23" i="30" s="1"/>
  <c r="BH32" i="26"/>
  <c r="BH37" i="26"/>
  <c r="AP43" i="30" s="1"/>
  <c r="BH35" i="26"/>
  <c r="BH11" i="26"/>
  <c r="AP17" i="30" s="1"/>
  <c r="BH40" i="26"/>
  <c r="BH14" i="26"/>
  <c r="AP20" i="30" s="1"/>
  <c r="BH30" i="26"/>
  <c r="BH13" i="26"/>
  <c r="AP19" i="30" s="1"/>
  <c r="BH34" i="26"/>
  <c r="BH39" i="26"/>
  <c r="AP45" i="30" s="1"/>
  <c r="BH21" i="26"/>
  <c r="AP27" i="30" s="1"/>
  <c r="BH24" i="26"/>
  <c r="AP30" i="30" s="1"/>
  <c r="BH3" i="26"/>
  <c r="BH15" i="26"/>
  <c r="AP21" i="30" s="1"/>
  <c r="BH29" i="26"/>
  <c r="AP35" i="30" s="1"/>
  <c r="BH25" i="26"/>
  <c r="AP31" i="30" s="1"/>
  <c r="BH27" i="26"/>
  <c r="BH10" i="26"/>
  <c r="AP16" i="30" s="1"/>
  <c r="BH26" i="26"/>
  <c r="AP32" i="30" s="1"/>
  <c r="BH9" i="26"/>
  <c r="AP15" i="30" s="1"/>
  <c r="BH38" i="26"/>
  <c r="BH31" i="26"/>
  <c r="AP37" i="30" s="1"/>
  <c r="BH7" i="26"/>
  <c r="AP13" i="30" s="1"/>
  <c r="BH20" i="26"/>
  <c r="AP26" i="30" s="1"/>
  <c r="BH28" i="26"/>
  <c r="BH4" i="26"/>
  <c r="BH16" i="26"/>
  <c r="AP22" i="30" s="1"/>
  <c r="BH23" i="26"/>
  <c r="AP29" i="30" s="1"/>
  <c r="BH6" i="26"/>
  <c r="BH22" i="26"/>
  <c r="BH5" i="26"/>
  <c r="AP11" i="30" s="1"/>
  <c r="AF42" i="30"/>
  <c r="AF39" i="30"/>
  <c r="AP39" i="30"/>
  <c r="AF127" i="30"/>
  <c r="AP127" i="30"/>
  <c r="AF71" i="30"/>
  <c r="AP71" i="30"/>
  <c r="AF148" i="30"/>
  <c r="AP148" i="30"/>
  <c r="AF84" i="30"/>
  <c r="AP84" i="30"/>
  <c r="AF18" i="30"/>
  <c r="AF131" i="30"/>
  <c r="AP131" i="30"/>
  <c r="AF99" i="30"/>
  <c r="AP99" i="30"/>
  <c r="AF67" i="30"/>
  <c r="AP67" i="30"/>
  <c r="AF25" i="30"/>
  <c r="AF135" i="30"/>
  <c r="AP135" i="30"/>
  <c r="AF63" i="30"/>
  <c r="AP63" i="30"/>
  <c r="AF140" i="30"/>
  <c r="AP140" i="30"/>
  <c r="AF76" i="30"/>
  <c r="AP76" i="30"/>
  <c r="AF152" i="30"/>
  <c r="AP152" i="30"/>
  <c r="AF120" i="30"/>
  <c r="AP120" i="30"/>
  <c r="AF88" i="30"/>
  <c r="AP88" i="30"/>
  <c r="AF56" i="30"/>
  <c r="AP56" i="30"/>
  <c r="AF14" i="30"/>
  <c r="AP14" i="30"/>
  <c r="AF146" i="30"/>
  <c r="AP146" i="30"/>
  <c r="AF130" i="30"/>
  <c r="AP130" i="30"/>
  <c r="AF114" i="30"/>
  <c r="AP114" i="30"/>
  <c r="AF98" i="30"/>
  <c r="AP98" i="30"/>
  <c r="AF82" i="30"/>
  <c r="AP82" i="30"/>
  <c r="AF66" i="30"/>
  <c r="AP66" i="30"/>
  <c r="AF50" i="30"/>
  <c r="AP50" i="30"/>
  <c r="AF24" i="30"/>
  <c r="AF8" i="30"/>
  <c r="AF145" i="30"/>
  <c r="AP145" i="30"/>
  <c r="AF129" i="30"/>
  <c r="AP129" i="30"/>
  <c r="AF113" i="30"/>
  <c r="AP113" i="30"/>
  <c r="AF97" i="30"/>
  <c r="AP97" i="30"/>
  <c r="AF81" i="30"/>
  <c r="AP81" i="30"/>
  <c r="AF65" i="30"/>
  <c r="AP65" i="30"/>
  <c r="AF49" i="30"/>
  <c r="AP49" i="30"/>
  <c r="AF23" i="30"/>
  <c r="AF38" i="30"/>
  <c r="AP38" i="30"/>
  <c r="AF43" i="30"/>
  <c r="AF41" i="30"/>
  <c r="AP41" i="30"/>
  <c r="AF111" i="30"/>
  <c r="AP111" i="30"/>
  <c r="AF55" i="30"/>
  <c r="AP55" i="30"/>
  <c r="AF132" i="30"/>
  <c r="AP132" i="30"/>
  <c r="AF68" i="30"/>
  <c r="AP68" i="30"/>
  <c r="AF155" i="30"/>
  <c r="AP155" i="30"/>
  <c r="AF123" i="30"/>
  <c r="AP123" i="30"/>
  <c r="AF91" i="30"/>
  <c r="AP91" i="30"/>
  <c r="AF59" i="30"/>
  <c r="AP59" i="30"/>
  <c r="AF17" i="30"/>
  <c r="AF119" i="30"/>
  <c r="AP119" i="30"/>
  <c r="AF47" i="30"/>
  <c r="AF124" i="30"/>
  <c r="AP124" i="30"/>
  <c r="AF60" i="30"/>
  <c r="AP60" i="30"/>
  <c r="AF144" i="30"/>
  <c r="AP144" i="30"/>
  <c r="AF112" i="30"/>
  <c r="AP112" i="30"/>
  <c r="AF80" i="30"/>
  <c r="AP80" i="30"/>
  <c r="AF48" i="30"/>
  <c r="AP48" i="30"/>
  <c r="AF158" i="30"/>
  <c r="AP158" i="30"/>
  <c r="AF142" i="30"/>
  <c r="AP142" i="30"/>
  <c r="AF126" i="30"/>
  <c r="AP126" i="30"/>
  <c r="AF110" i="30"/>
  <c r="AP110" i="30"/>
  <c r="AF94" i="30"/>
  <c r="AP94" i="30"/>
  <c r="AF78" i="30"/>
  <c r="AP78" i="30"/>
  <c r="AF62" i="30"/>
  <c r="AP62" i="30"/>
  <c r="AF46" i="30"/>
  <c r="AP46" i="30"/>
  <c r="AF20" i="30"/>
  <c r="AF157" i="30"/>
  <c r="AP157" i="30"/>
  <c r="AF141" i="30"/>
  <c r="AP141" i="30"/>
  <c r="AF125" i="30"/>
  <c r="AP125" i="30"/>
  <c r="AF109" i="30"/>
  <c r="AP109" i="30"/>
  <c r="AF93" i="30"/>
  <c r="AP93" i="30"/>
  <c r="AF77" i="30"/>
  <c r="AP77" i="30"/>
  <c r="AF61" i="30"/>
  <c r="AP61" i="30"/>
  <c r="AF36" i="30"/>
  <c r="AP36" i="30"/>
  <c r="AF19" i="30"/>
  <c r="AF40" i="30"/>
  <c r="AP40" i="30"/>
  <c r="AF45" i="30"/>
  <c r="AF27" i="30"/>
  <c r="AF103" i="30"/>
  <c r="AP103" i="30"/>
  <c r="AF30" i="30"/>
  <c r="AF116" i="30"/>
  <c r="AP116" i="30"/>
  <c r="AF52" i="30"/>
  <c r="AP52" i="30"/>
  <c r="AF147" i="30"/>
  <c r="AP147" i="30"/>
  <c r="AF115" i="30"/>
  <c r="AP115" i="30"/>
  <c r="AF83" i="30"/>
  <c r="AP83" i="30"/>
  <c r="AF51" i="30"/>
  <c r="AP51" i="30"/>
  <c r="AF9" i="30"/>
  <c r="AP9" i="30"/>
  <c r="AF95" i="30"/>
  <c r="AP95" i="30"/>
  <c r="AF21" i="30"/>
  <c r="AF108" i="30"/>
  <c r="AP108" i="30"/>
  <c r="AF35" i="30"/>
  <c r="AF136" i="30"/>
  <c r="AP136" i="30"/>
  <c r="AF104" i="30"/>
  <c r="AP104" i="30"/>
  <c r="AF72" i="30"/>
  <c r="AP72" i="30"/>
  <c r="AF31" i="30"/>
  <c r="AF154" i="30"/>
  <c r="AP154" i="30"/>
  <c r="AF138" i="30"/>
  <c r="AP138" i="30"/>
  <c r="AF122" i="30"/>
  <c r="AP122" i="30"/>
  <c r="AF106" i="30"/>
  <c r="AP106" i="30"/>
  <c r="AF90" i="30"/>
  <c r="AP90" i="30"/>
  <c r="AF74" i="30"/>
  <c r="AP74" i="30"/>
  <c r="AF58" i="30"/>
  <c r="AP58" i="30"/>
  <c r="AF33" i="30"/>
  <c r="AP33" i="30"/>
  <c r="AF16" i="30"/>
  <c r="AF153" i="30"/>
  <c r="AP153" i="30"/>
  <c r="AF137" i="30"/>
  <c r="AP137" i="30"/>
  <c r="AF121" i="30"/>
  <c r="AP121" i="30"/>
  <c r="AF105" i="30"/>
  <c r="AP105" i="30"/>
  <c r="AF89" i="30"/>
  <c r="AP89" i="30"/>
  <c r="AF73" i="30"/>
  <c r="AP73" i="30"/>
  <c r="AF57" i="30"/>
  <c r="AP57" i="30"/>
  <c r="AF32" i="30"/>
  <c r="AF15" i="30"/>
  <c r="AF44" i="30"/>
  <c r="AP44" i="30"/>
  <c r="AF37" i="30"/>
  <c r="AF143" i="30"/>
  <c r="AP143" i="30"/>
  <c r="AF87" i="30"/>
  <c r="AP87" i="30"/>
  <c r="AF13" i="30"/>
  <c r="AF100" i="30"/>
  <c r="AP100" i="30"/>
  <c r="AF26" i="30"/>
  <c r="AF139" i="30"/>
  <c r="AP139" i="30"/>
  <c r="AF107" i="30"/>
  <c r="AP107" i="30"/>
  <c r="AF75" i="30"/>
  <c r="AP75" i="30"/>
  <c r="AF34" i="30"/>
  <c r="AP34" i="30"/>
  <c r="AF151" i="30"/>
  <c r="AP151" i="30"/>
  <c r="AF79" i="30"/>
  <c r="AP79" i="30"/>
  <c r="AF156" i="30"/>
  <c r="AP156" i="30"/>
  <c r="AF92" i="30"/>
  <c r="AP92" i="30"/>
  <c r="AF10" i="30"/>
  <c r="AP10" i="30"/>
  <c r="AF128" i="30"/>
  <c r="AP128" i="30"/>
  <c r="AF96" i="30"/>
  <c r="AP96" i="30"/>
  <c r="AF64" i="30"/>
  <c r="AP64" i="30"/>
  <c r="AF22" i="30"/>
  <c r="AF150" i="30"/>
  <c r="AP150" i="30"/>
  <c r="AF134" i="30"/>
  <c r="AP134" i="30"/>
  <c r="AF118" i="30"/>
  <c r="AP118" i="30"/>
  <c r="AF102" i="30"/>
  <c r="AP102" i="30"/>
  <c r="AF86" i="30"/>
  <c r="AP86" i="30"/>
  <c r="AF70" i="30"/>
  <c r="AP70" i="30"/>
  <c r="AF54" i="30"/>
  <c r="AP54" i="30"/>
  <c r="AF29" i="30"/>
  <c r="AF12" i="30"/>
  <c r="AP12" i="30"/>
  <c r="AF149" i="30"/>
  <c r="AP149" i="30"/>
  <c r="AF133" i="30"/>
  <c r="AP133" i="30"/>
  <c r="AF117" i="30"/>
  <c r="AP117" i="30"/>
  <c r="AF101" i="30"/>
  <c r="AP101" i="30"/>
  <c r="AF85" i="30"/>
  <c r="AP85" i="30"/>
  <c r="AF69" i="30"/>
  <c r="AP69" i="30"/>
  <c r="AF53" i="30"/>
  <c r="AP53" i="30"/>
  <c r="AF28" i="30"/>
  <c r="AP28" i="30"/>
  <c r="AF11" i="30"/>
  <c r="AK142" i="30"/>
  <c r="AK77" i="30"/>
  <c r="AK114" i="30"/>
  <c r="AK93" i="30"/>
  <c r="AK78" i="30"/>
  <c r="AK104" i="30"/>
  <c r="AK85" i="30"/>
  <c r="AK147" i="30"/>
  <c r="AK91" i="30"/>
  <c r="AK101" i="30"/>
  <c r="AK119" i="30"/>
  <c r="AK123" i="30"/>
  <c r="AK98" i="30"/>
  <c r="AK113" i="30"/>
  <c r="AK140" i="30"/>
  <c r="AK152" i="30"/>
  <c r="AK155" i="30"/>
  <c r="AK80" i="30"/>
  <c r="AK99" i="30"/>
  <c r="AK106" i="30"/>
  <c r="AK139" i="30"/>
  <c r="AK86" i="30"/>
  <c r="AK158" i="30"/>
  <c r="AK107" i="30"/>
  <c r="AK117" i="30"/>
  <c r="AK136" i="30"/>
  <c r="AK112" i="30"/>
  <c r="AK116" i="30"/>
  <c r="AK144" i="30"/>
  <c r="AK82" i="30"/>
  <c r="AK124" i="30"/>
  <c r="AK90" i="30"/>
  <c r="AK84" i="30"/>
  <c r="AK118" i="30"/>
  <c r="AK120" i="30"/>
  <c r="AK31" i="30"/>
  <c r="AK12" i="30"/>
  <c r="AK10" i="30"/>
  <c r="AK16" i="30"/>
  <c r="AK17" i="30"/>
  <c r="AK28" i="30"/>
  <c r="AK23" i="30"/>
  <c r="AK22" i="30"/>
  <c r="AK9" i="30"/>
  <c r="AK32" i="30"/>
  <c r="AK11" i="30"/>
  <c r="AK21" i="30"/>
  <c r="AK15" i="30"/>
  <c r="AK27" i="30"/>
  <c r="AK18" i="30"/>
  <c r="AP18" i="30"/>
  <c r="AK14" i="30"/>
  <c r="AK19" i="30"/>
  <c r="AK33" i="30"/>
  <c r="AK30" i="30"/>
  <c r="AK8" i="30"/>
  <c r="AK25" i="30"/>
  <c r="AK13" i="30"/>
  <c r="AK24" i="30"/>
  <c r="AK20" i="30"/>
  <c r="AK29" i="30"/>
  <c r="AK26" i="30"/>
  <c r="P20" i="30" l="1" a="1"/>
  <c r="P20" i="30" s="1"/>
  <c r="P24" i="30" a="1"/>
  <c r="P24" i="30" s="1"/>
  <c r="P28" i="30" a="1"/>
  <c r="P28" i="30" s="1"/>
  <c r="P32" i="30" a="1"/>
  <c r="P32" i="30" s="1"/>
  <c r="P36" i="30" a="1"/>
  <c r="P36" i="30" s="1"/>
  <c r="P40" i="30" a="1"/>
  <c r="P40" i="30" s="1"/>
  <c r="P47" i="30" a="1"/>
  <c r="P47" i="30" s="1"/>
  <c r="P51" i="30" a="1"/>
  <c r="P51" i="30" s="1"/>
  <c r="AA51" i="30" s="1"/>
  <c r="P55" i="30" a="1"/>
  <c r="P55" i="30" s="1"/>
  <c r="AA55" i="30" s="1"/>
  <c r="P59" i="30" a="1"/>
  <c r="P59" i="30" s="1"/>
  <c r="AA59" i="30" s="1"/>
  <c r="P63" i="30" a="1"/>
  <c r="P63" i="30" s="1"/>
  <c r="AA63" i="30" s="1"/>
  <c r="P67" i="30" a="1"/>
  <c r="P67" i="30" s="1"/>
  <c r="AA67" i="30" s="1"/>
  <c r="P70" i="30" a="1"/>
  <c r="P70" i="30" s="1"/>
  <c r="AA70" i="30" s="1"/>
  <c r="P74" i="30" a="1"/>
  <c r="P74" i="30" s="1"/>
  <c r="AA74" i="30" s="1"/>
  <c r="P77" i="30" a="1"/>
  <c r="P77" i="30" s="1"/>
  <c r="AA77" i="30" s="1"/>
  <c r="P81" i="30" a="1"/>
  <c r="P81" i="30" s="1"/>
  <c r="AA81" i="30" s="1"/>
  <c r="P85" i="30" a="1"/>
  <c r="P85" i="30" s="1"/>
  <c r="AA85" i="30" s="1"/>
  <c r="P89" i="30" a="1"/>
  <c r="P89" i="30" s="1"/>
  <c r="AA89" i="30" s="1"/>
  <c r="P93" i="30" a="1"/>
  <c r="P93" i="30" s="1"/>
  <c r="AA93" i="30" s="1"/>
  <c r="P97" i="30" a="1"/>
  <c r="P97" i="30" s="1"/>
  <c r="AA97" i="30" s="1"/>
  <c r="P100" i="30" a="1"/>
  <c r="P100" i="30" s="1"/>
  <c r="AA100" i="30" s="1"/>
  <c r="P104" i="30" a="1"/>
  <c r="P104" i="30" s="1"/>
  <c r="AA104" i="30" s="1"/>
  <c r="P111" i="30" a="1"/>
  <c r="P111" i="30" s="1"/>
  <c r="AA111" i="30" s="1"/>
  <c r="P115" i="30" a="1"/>
  <c r="P115" i="30" s="1"/>
  <c r="AA115" i="30" s="1"/>
  <c r="P119" i="30" a="1"/>
  <c r="P119" i="30" s="1"/>
  <c r="AA119" i="30" s="1"/>
  <c r="P123" i="30" a="1"/>
  <c r="P123" i="30" s="1"/>
  <c r="AA123" i="30" s="1"/>
  <c r="P127" i="30" a="1"/>
  <c r="P127" i="30" s="1"/>
  <c r="AA127" i="30" s="1"/>
  <c r="P131" i="30" a="1"/>
  <c r="P131" i="30" s="1"/>
  <c r="AA131" i="30" s="1"/>
  <c r="P134" i="30" a="1"/>
  <c r="P134" i="30" s="1"/>
  <c r="AA134" i="30" s="1"/>
  <c r="P138" i="30" a="1"/>
  <c r="P138" i="30" s="1"/>
  <c r="AA138" i="30" s="1"/>
  <c r="P141" i="30" a="1"/>
  <c r="P141" i="30" s="1"/>
  <c r="AA141" i="30" s="1"/>
  <c r="P145" i="30" a="1"/>
  <c r="P145" i="30" s="1"/>
  <c r="AA145" i="30" s="1"/>
  <c r="P149" i="30" a="1"/>
  <c r="P149" i="30" s="1"/>
  <c r="AA149" i="30" s="1"/>
  <c r="P153" i="30" a="1"/>
  <c r="P153" i="30" s="1"/>
  <c r="AA153" i="30" s="1"/>
  <c r="P157" i="30" a="1"/>
  <c r="P157" i="30" s="1"/>
  <c r="AA157" i="30" s="1"/>
  <c r="P161" i="30" a="1"/>
  <c r="P161" i="30" s="1"/>
  <c r="AA161" i="30" s="1"/>
  <c r="P165" i="30" a="1"/>
  <c r="P165" i="30" s="1"/>
  <c r="AA165" i="30" s="1"/>
  <c r="P169" i="30" a="1"/>
  <c r="P169" i="30" s="1"/>
  <c r="AA169" i="30" s="1"/>
  <c r="P172" i="30" a="1"/>
  <c r="P172" i="30" s="1"/>
  <c r="AA172" i="30" s="1"/>
  <c r="P176" i="30" a="1"/>
  <c r="P176" i="30" s="1"/>
  <c r="AA176" i="30" s="1"/>
  <c r="P180" i="30" a="1"/>
  <c r="P180" i="30" s="1"/>
  <c r="AA180" i="30" s="1"/>
  <c r="P184" i="30" a="1"/>
  <c r="P184" i="30" s="1"/>
  <c r="AA184" i="30" s="1"/>
  <c r="P188" i="30" a="1"/>
  <c r="P188" i="30" s="1"/>
  <c r="AA188" i="30" s="1"/>
  <c r="P192" i="30" a="1"/>
  <c r="P192" i="30" s="1"/>
  <c r="AA192" i="30" s="1"/>
  <c r="P196" i="30" a="1"/>
  <c r="P196" i="30" s="1"/>
  <c r="AA196" i="30" s="1"/>
  <c r="P200" i="30" a="1"/>
  <c r="P200" i="30" s="1"/>
  <c r="AA200" i="30" s="1"/>
  <c r="P21" i="30" a="1"/>
  <c r="P21" i="30" s="1"/>
  <c r="P25" i="30" a="1"/>
  <c r="P25" i="30" s="1"/>
  <c r="P29" i="30" a="1"/>
  <c r="P29" i="30" s="1"/>
  <c r="P33" i="30" a="1"/>
  <c r="P33" i="30" s="1"/>
  <c r="P37" i="30" a="1"/>
  <c r="P37" i="30" s="1"/>
  <c r="P41" i="30" a="1"/>
  <c r="P41" i="30" s="1"/>
  <c r="P44" i="30" a="1"/>
  <c r="P44" i="30" s="1"/>
  <c r="P48" i="30" a="1"/>
  <c r="P48" i="30" s="1"/>
  <c r="P52" i="30" a="1"/>
  <c r="P52" i="30" s="1"/>
  <c r="AA52" i="30" s="1"/>
  <c r="P56" i="30" a="1"/>
  <c r="P56" i="30" s="1"/>
  <c r="AA56" i="30" s="1"/>
  <c r="P60" i="30" a="1"/>
  <c r="P60" i="30" s="1"/>
  <c r="AA60" i="30" s="1"/>
  <c r="P64" i="30" a="1"/>
  <c r="P64" i="30" s="1"/>
  <c r="AA64" i="30" s="1"/>
  <c r="P71" i="30" a="1"/>
  <c r="P71" i="30" s="1"/>
  <c r="AA71" i="30" s="1"/>
  <c r="P75" i="30" a="1"/>
  <c r="P75" i="30" s="1"/>
  <c r="AA75" i="30" s="1"/>
  <c r="P78" i="30" a="1"/>
  <c r="P78" i="30" s="1"/>
  <c r="AA78" i="30" s="1"/>
  <c r="P82" i="30" a="1"/>
  <c r="P82" i="30" s="1"/>
  <c r="AA82" i="30" s="1"/>
  <c r="P86" i="30" a="1"/>
  <c r="P86" i="30" s="1"/>
  <c r="AA86" i="30" s="1"/>
  <c r="P90" i="30" a="1"/>
  <c r="P90" i="30" s="1"/>
  <c r="AA90" i="30" s="1"/>
  <c r="P94" i="30" a="1"/>
  <c r="P94" i="30" s="1"/>
  <c r="AA94" i="30" s="1"/>
  <c r="P98" i="30" a="1"/>
  <c r="P98" i="30" s="1"/>
  <c r="AA98" i="30" s="1"/>
  <c r="P101" i="30" a="1"/>
  <c r="P101" i="30" s="1"/>
  <c r="AA101" i="30" s="1"/>
  <c r="P105" i="30" a="1"/>
  <c r="P105" i="30" s="1"/>
  <c r="AA105" i="30" s="1"/>
  <c r="P108" i="30" a="1"/>
  <c r="P108" i="30" s="1"/>
  <c r="AA108" i="30" s="1"/>
  <c r="P112" i="30" a="1"/>
  <c r="P112" i="30" s="1"/>
  <c r="AA112" i="30" s="1"/>
  <c r="P116" i="30" a="1"/>
  <c r="P116" i="30" s="1"/>
  <c r="AA116" i="30" s="1"/>
  <c r="P120" i="30" a="1"/>
  <c r="P120" i="30" s="1"/>
  <c r="AA120" i="30" s="1"/>
  <c r="P124" i="30" a="1"/>
  <c r="P124" i="30" s="1"/>
  <c r="AA124" i="30" s="1"/>
  <c r="P128" i="30" a="1"/>
  <c r="P128" i="30" s="1"/>
  <c r="AA128" i="30" s="1"/>
  <c r="P135" i="30" a="1"/>
  <c r="P135" i="30" s="1"/>
  <c r="AA135" i="30" s="1"/>
  <c r="P139" i="30" a="1"/>
  <c r="P139" i="30" s="1"/>
  <c r="AA139" i="30" s="1"/>
  <c r="P142" i="30" a="1"/>
  <c r="P142" i="30" s="1"/>
  <c r="AA142" i="30" s="1"/>
  <c r="P146" i="30" a="1"/>
  <c r="P146" i="30" s="1"/>
  <c r="AA146" i="30" s="1"/>
  <c r="P150" i="30" a="1"/>
  <c r="P150" i="30" s="1"/>
  <c r="AA150" i="30" s="1"/>
  <c r="P154" i="30" a="1"/>
  <c r="P154" i="30" s="1"/>
  <c r="AA154" i="30" s="1"/>
  <c r="P158" i="30" a="1"/>
  <c r="P158" i="30" s="1"/>
  <c r="AA158" i="30" s="1"/>
  <c r="P162" i="30" a="1"/>
  <c r="P162" i="30" s="1"/>
  <c r="AA162" i="30" s="1"/>
  <c r="P166" i="30" a="1"/>
  <c r="P166" i="30" s="1"/>
  <c r="AA166" i="30" s="1"/>
  <c r="P170" i="30" a="1"/>
  <c r="P170" i="30" s="1"/>
  <c r="AA170" i="30" s="1"/>
  <c r="P173" i="30" a="1"/>
  <c r="P173" i="30" s="1"/>
  <c r="AA173" i="30" s="1"/>
  <c r="P177" i="30" a="1"/>
  <c r="P177" i="30" s="1"/>
  <c r="AA177" i="30" s="1"/>
  <c r="P181" i="30" a="1"/>
  <c r="P181" i="30" s="1"/>
  <c r="AA181" i="30" s="1"/>
  <c r="P185" i="30" a="1"/>
  <c r="P185" i="30" s="1"/>
  <c r="AA185" i="30" s="1"/>
  <c r="P189" i="30" a="1"/>
  <c r="P189" i="30" s="1"/>
  <c r="AA189" i="30" s="1"/>
  <c r="P193" i="30" a="1"/>
  <c r="P193" i="30" s="1"/>
  <c r="AA193" i="30" s="1"/>
  <c r="P197" i="30" a="1"/>
  <c r="P197" i="30" s="1"/>
  <c r="AA197" i="30" s="1"/>
  <c r="P17" i="30" a="1"/>
  <c r="P17" i="30" s="1"/>
  <c r="P22" i="30" a="1"/>
  <c r="P22" i="30" s="1"/>
  <c r="P26" i="30" a="1"/>
  <c r="P26" i="30" s="1"/>
  <c r="P30" i="30" a="1"/>
  <c r="P30" i="30" s="1"/>
  <c r="P34" i="30" a="1"/>
  <c r="P34" i="30" s="1"/>
  <c r="P38" i="30" a="1"/>
  <c r="P38" i="30" s="1"/>
  <c r="P42" i="30" a="1"/>
  <c r="P42" i="30" s="1"/>
  <c r="P45" i="30" a="1"/>
  <c r="P45" i="30" s="1"/>
  <c r="P49" i="30" a="1"/>
  <c r="P49" i="30" s="1"/>
  <c r="AA49" i="30" s="1"/>
  <c r="P53" i="30" a="1"/>
  <c r="P53" i="30" s="1"/>
  <c r="AA53" i="30" s="1"/>
  <c r="P57" i="30" a="1"/>
  <c r="P57" i="30" s="1"/>
  <c r="AA57" i="30" s="1"/>
  <c r="P61" i="30" a="1"/>
  <c r="P61" i="30" s="1"/>
  <c r="AA61" i="30" s="1"/>
  <c r="P65" i="30" a="1"/>
  <c r="P65" i="30" s="1"/>
  <c r="AA65" i="30" s="1"/>
  <c r="P68" i="30" a="1"/>
  <c r="P68" i="30" s="1"/>
  <c r="AA68" i="30" s="1"/>
  <c r="P72" i="30" a="1"/>
  <c r="P72" i="30" s="1"/>
  <c r="AA72" i="30" s="1"/>
  <c r="P79" i="30" a="1"/>
  <c r="P79" i="30" s="1"/>
  <c r="AA79" i="30" s="1"/>
  <c r="P83" i="30" a="1"/>
  <c r="P83" i="30" s="1"/>
  <c r="AA83" i="30" s="1"/>
  <c r="P87" i="30" a="1"/>
  <c r="P87" i="30" s="1"/>
  <c r="AA87" i="30" s="1"/>
  <c r="P91" i="30" a="1"/>
  <c r="P91" i="30" s="1"/>
  <c r="AA91" i="30" s="1"/>
  <c r="P95" i="30" a="1"/>
  <c r="P95" i="30" s="1"/>
  <c r="AA95" i="30" s="1"/>
  <c r="P99" i="30" a="1"/>
  <c r="P99" i="30" s="1"/>
  <c r="AA99" i="30" s="1"/>
  <c r="P102" i="30" a="1"/>
  <c r="P102" i="30" s="1"/>
  <c r="AA102" i="30" s="1"/>
  <c r="P106" i="30" a="1"/>
  <c r="P106" i="30" s="1"/>
  <c r="AA106" i="30" s="1"/>
  <c r="P109" i="30" a="1"/>
  <c r="P109" i="30" s="1"/>
  <c r="AA109" i="30" s="1"/>
  <c r="P113" i="30" a="1"/>
  <c r="P113" i="30" s="1"/>
  <c r="AA113" i="30" s="1"/>
  <c r="P117" i="30" a="1"/>
  <c r="P117" i="30" s="1"/>
  <c r="AA117" i="30" s="1"/>
  <c r="P121" i="30" a="1"/>
  <c r="P121" i="30" s="1"/>
  <c r="AA121" i="30" s="1"/>
  <c r="P125" i="30" a="1"/>
  <c r="P125" i="30" s="1"/>
  <c r="AA125" i="30" s="1"/>
  <c r="P129" i="30" a="1"/>
  <c r="P129" i="30" s="1"/>
  <c r="AA129" i="30" s="1"/>
  <c r="P132" i="30" a="1"/>
  <c r="P132" i="30" s="1"/>
  <c r="AA132" i="30" s="1"/>
  <c r="P136" i="30" a="1"/>
  <c r="P136" i="30" s="1"/>
  <c r="AA136" i="30" s="1"/>
  <c r="P143" i="30" a="1"/>
  <c r="P143" i="30" s="1"/>
  <c r="AA143" i="30" s="1"/>
  <c r="P147" i="30" a="1"/>
  <c r="P147" i="30" s="1"/>
  <c r="AA147" i="30" s="1"/>
  <c r="P151" i="30" a="1"/>
  <c r="P151" i="30" s="1"/>
  <c r="AA151" i="30" s="1"/>
  <c r="P155" i="30" a="1"/>
  <c r="P155" i="30" s="1"/>
  <c r="AA155" i="30" s="1"/>
  <c r="P159" i="30" a="1"/>
  <c r="P159" i="30" s="1"/>
  <c r="AA159" i="30" s="1"/>
  <c r="P163" i="30" a="1"/>
  <c r="P163" i="30" s="1"/>
  <c r="AA163" i="30" s="1"/>
  <c r="P167" i="30" a="1"/>
  <c r="P167" i="30" s="1"/>
  <c r="AA167" i="30" s="1"/>
  <c r="P171" i="30" a="1"/>
  <c r="P171" i="30" s="1"/>
  <c r="AA171" i="30" s="1"/>
  <c r="P174" i="30" a="1"/>
  <c r="P174" i="30" s="1"/>
  <c r="AA174" i="30" s="1"/>
  <c r="P178" i="30" a="1"/>
  <c r="P178" i="30" s="1"/>
  <c r="AA178" i="30" s="1"/>
  <c r="P182" i="30" a="1"/>
  <c r="P182" i="30" s="1"/>
  <c r="AA182" i="30" s="1"/>
  <c r="P186" i="30" a="1"/>
  <c r="P186" i="30" s="1"/>
  <c r="AA186" i="30" s="1"/>
  <c r="P190" i="30" a="1"/>
  <c r="P190" i="30" s="1"/>
  <c r="AA190" i="30" s="1"/>
  <c r="P194" i="30" a="1"/>
  <c r="P194" i="30" s="1"/>
  <c r="AA194" i="30" s="1"/>
  <c r="P198" i="30" a="1"/>
  <c r="P198" i="30" s="1"/>
  <c r="AA198" i="30" s="1"/>
  <c r="P18" i="30" a="1"/>
  <c r="P18" i="30" s="1"/>
  <c r="P23" i="30" a="1"/>
  <c r="P23" i="30" s="1"/>
  <c r="P27" i="30" a="1"/>
  <c r="P27" i="30" s="1"/>
  <c r="P31" i="30" a="1"/>
  <c r="P31" i="30" s="1"/>
  <c r="P35" i="30" a="1"/>
  <c r="P35" i="30" s="1"/>
  <c r="P39" i="30" a="1"/>
  <c r="P39" i="30" s="1"/>
  <c r="P43" i="30" a="1"/>
  <c r="P43" i="30" s="1"/>
  <c r="P46" i="30" a="1"/>
  <c r="P46" i="30" s="1"/>
  <c r="P50" i="30" a="1"/>
  <c r="P50" i="30" s="1"/>
  <c r="AA50" i="30" s="1"/>
  <c r="P54" i="30" a="1"/>
  <c r="P54" i="30" s="1"/>
  <c r="AA54" i="30" s="1"/>
  <c r="P58" i="30" a="1"/>
  <c r="P58" i="30" s="1"/>
  <c r="AA58" i="30" s="1"/>
  <c r="P62" i="30" a="1"/>
  <c r="P62" i="30" s="1"/>
  <c r="AA62" i="30" s="1"/>
  <c r="P66" i="30" a="1"/>
  <c r="P66" i="30" s="1"/>
  <c r="AA66" i="30" s="1"/>
  <c r="P69" i="30" a="1"/>
  <c r="P69" i="30" s="1"/>
  <c r="AA69" i="30" s="1"/>
  <c r="P73" i="30" a="1"/>
  <c r="P73" i="30" s="1"/>
  <c r="AA73" i="30" s="1"/>
  <c r="P76" i="30" a="1"/>
  <c r="P76" i="30" s="1"/>
  <c r="AA76" i="30" s="1"/>
  <c r="P80" i="30" a="1"/>
  <c r="P80" i="30" s="1"/>
  <c r="AA80" i="30" s="1"/>
  <c r="P84" i="30" a="1"/>
  <c r="P84" i="30" s="1"/>
  <c r="AA84" i="30" s="1"/>
  <c r="P88" i="30" a="1"/>
  <c r="P88" i="30" s="1"/>
  <c r="AA88" i="30" s="1"/>
  <c r="P92" i="30" a="1"/>
  <c r="P92" i="30" s="1"/>
  <c r="AA92" i="30" s="1"/>
  <c r="P96" i="30" a="1"/>
  <c r="P96" i="30" s="1"/>
  <c r="AA96" i="30" s="1"/>
  <c r="P103" i="30" a="1"/>
  <c r="P103" i="30" s="1"/>
  <c r="AA103" i="30" s="1"/>
  <c r="P107" i="30" a="1"/>
  <c r="P107" i="30" s="1"/>
  <c r="AA107" i="30" s="1"/>
  <c r="P110" i="30" a="1"/>
  <c r="P110" i="30" s="1"/>
  <c r="AA110" i="30" s="1"/>
  <c r="P114" i="30" a="1"/>
  <c r="P114" i="30" s="1"/>
  <c r="AA114" i="30" s="1"/>
  <c r="P118" i="30" a="1"/>
  <c r="P118" i="30" s="1"/>
  <c r="AA118" i="30" s="1"/>
  <c r="P122" i="30" a="1"/>
  <c r="P122" i="30" s="1"/>
  <c r="AA122" i="30" s="1"/>
  <c r="P126" i="30" a="1"/>
  <c r="P126" i="30" s="1"/>
  <c r="AA126" i="30" s="1"/>
  <c r="P130" i="30" a="1"/>
  <c r="P130" i="30" s="1"/>
  <c r="AA130" i="30" s="1"/>
  <c r="P133" i="30" a="1"/>
  <c r="P133" i="30" s="1"/>
  <c r="AA133" i="30" s="1"/>
  <c r="P137" i="30" a="1"/>
  <c r="P137" i="30" s="1"/>
  <c r="AA137" i="30" s="1"/>
  <c r="P140" i="30" a="1"/>
  <c r="P140" i="30" s="1"/>
  <c r="AA140" i="30" s="1"/>
  <c r="P144" i="30" a="1"/>
  <c r="P144" i="30" s="1"/>
  <c r="AA144" i="30" s="1"/>
  <c r="P148" i="30" a="1"/>
  <c r="P148" i="30" s="1"/>
  <c r="AA148" i="30" s="1"/>
  <c r="P152" i="30" a="1"/>
  <c r="P152" i="30" s="1"/>
  <c r="AA152" i="30" s="1"/>
  <c r="P156" i="30" a="1"/>
  <c r="P156" i="30" s="1"/>
  <c r="AA156" i="30" s="1"/>
  <c r="P160" i="30" a="1"/>
  <c r="P160" i="30" s="1"/>
  <c r="AA160" i="30" s="1"/>
  <c r="P164" i="30" a="1"/>
  <c r="P164" i="30" s="1"/>
  <c r="AA164" i="30" s="1"/>
  <c r="P168" i="30" a="1"/>
  <c r="P168" i="30" s="1"/>
  <c r="AA168" i="30" s="1"/>
  <c r="P175" i="30" a="1"/>
  <c r="P175" i="30" s="1"/>
  <c r="AA175" i="30" s="1"/>
  <c r="P179" i="30" a="1"/>
  <c r="P179" i="30" s="1"/>
  <c r="AA179" i="30" s="1"/>
  <c r="P183" i="30" a="1"/>
  <c r="P183" i="30" s="1"/>
  <c r="AA183" i="30" s="1"/>
  <c r="P187" i="30" a="1"/>
  <c r="P187" i="30" s="1"/>
  <c r="AA187" i="30" s="1"/>
  <c r="P191" i="30" a="1"/>
  <c r="P191" i="30" s="1"/>
  <c r="AA191" i="30" s="1"/>
  <c r="P195" i="30" a="1"/>
  <c r="P195" i="30" s="1"/>
  <c r="AA195" i="30" s="1"/>
  <c r="P199" i="30" a="1"/>
  <c r="P199" i="30" s="1"/>
  <c r="AA199" i="30" s="1"/>
  <c r="P19" i="30" a="1"/>
  <c r="P19" i="30" s="1"/>
  <c r="P14" i="30" a="1"/>
  <c r="P14" i="30" s="1"/>
  <c r="P9" i="30" a="1"/>
  <c r="P9" i="30" s="1"/>
  <c r="P15" i="30" a="1"/>
  <c r="P15" i="30" s="1"/>
  <c r="P16" i="30" a="1"/>
  <c r="P16" i="30" s="1"/>
  <c r="P11" i="30" a="1"/>
  <c r="P11" i="30" s="1"/>
  <c r="P12" i="30" a="1"/>
  <c r="P12" i="30" s="1"/>
  <c r="P13" i="30" a="1"/>
  <c r="P13" i="30" s="1"/>
  <c r="P10" i="30" a="1"/>
  <c r="P10" i="30" s="1"/>
  <c r="AA27" i="30" l="1"/>
  <c r="W27" i="30"/>
  <c r="Y27" i="30"/>
  <c r="AA32" i="30"/>
  <c r="W32" i="30"/>
  <c r="Y32" i="30"/>
  <c r="AA23" i="30"/>
  <c r="W23" i="30"/>
  <c r="Y23" i="30"/>
  <c r="AA45" i="30"/>
  <c r="Y45" i="30"/>
  <c r="W45" i="30"/>
  <c r="AA30" i="30"/>
  <c r="Y30" i="30"/>
  <c r="W30" i="30"/>
  <c r="AA37" i="30"/>
  <c r="Y37" i="30"/>
  <c r="W37" i="30"/>
  <c r="AA47" i="30"/>
  <c r="W47" i="30"/>
  <c r="Y47" i="30"/>
  <c r="AA28" i="30"/>
  <c r="W28" i="30"/>
  <c r="Y28" i="30"/>
  <c r="AA43" i="30"/>
  <c r="W43" i="30"/>
  <c r="Y43" i="30"/>
  <c r="AA41" i="30"/>
  <c r="W41" i="30"/>
  <c r="Y41" i="30"/>
  <c r="AA39" i="30"/>
  <c r="W39" i="30"/>
  <c r="Y39" i="30"/>
  <c r="AA35" i="30"/>
  <c r="W35" i="30"/>
  <c r="Y35" i="30"/>
  <c r="AA42" i="30"/>
  <c r="Y42" i="30"/>
  <c r="W42" i="30"/>
  <c r="AA26" i="30"/>
  <c r="Y26" i="30"/>
  <c r="W26" i="30"/>
  <c r="AA48" i="30"/>
  <c r="W48" i="30"/>
  <c r="Y48" i="30"/>
  <c r="AA33" i="30"/>
  <c r="Y33" i="30"/>
  <c r="W33" i="30"/>
  <c r="AA40" i="30"/>
  <c r="W40" i="30"/>
  <c r="Y40" i="30"/>
  <c r="AA24" i="30"/>
  <c r="W24" i="30"/>
  <c r="Y24" i="30"/>
  <c r="AA34" i="30"/>
  <c r="Y34" i="30"/>
  <c r="W34" i="30"/>
  <c r="AA25" i="30"/>
  <c r="W25" i="30"/>
  <c r="Y25" i="30"/>
  <c r="AA46" i="30"/>
  <c r="Y46" i="30"/>
  <c r="W46" i="30"/>
  <c r="AA31" i="30"/>
  <c r="W31" i="30"/>
  <c r="Y31" i="30"/>
  <c r="AA38" i="30"/>
  <c r="Y38" i="30"/>
  <c r="W38" i="30"/>
  <c r="AA22" i="30"/>
  <c r="Y22" i="30"/>
  <c r="W22" i="30"/>
  <c r="AA44" i="30"/>
  <c r="W44" i="30"/>
  <c r="Y44" i="30"/>
  <c r="AA29" i="30"/>
  <c r="Y29" i="30"/>
  <c r="W29" i="30"/>
  <c r="AA36" i="30"/>
  <c r="W36" i="30"/>
  <c r="Y36" i="30"/>
  <c r="V187" i="30"/>
  <c r="Q187" i="30"/>
  <c r="R187" i="30"/>
  <c r="S187" i="30"/>
  <c r="U187" i="30"/>
  <c r="T187" i="30"/>
  <c r="Z187" i="30" s="1"/>
  <c r="T137" i="30"/>
  <c r="S137" i="30"/>
  <c r="R137" i="30"/>
  <c r="U137" i="30"/>
  <c r="V137" i="30"/>
  <c r="Q137" i="30"/>
  <c r="Q88" i="30"/>
  <c r="U88" i="30"/>
  <c r="V88" i="30"/>
  <c r="R88" i="30"/>
  <c r="T88" i="30"/>
  <c r="Z88" i="30" s="1"/>
  <c r="S88" i="30"/>
  <c r="R43" i="30"/>
  <c r="U43" i="30"/>
  <c r="S43" i="30"/>
  <c r="T43" i="30"/>
  <c r="Z43" i="30" s="1"/>
  <c r="Q43" i="30"/>
  <c r="V43" i="30"/>
  <c r="T178" i="30"/>
  <c r="V178" i="30"/>
  <c r="S178" i="30"/>
  <c r="R178" i="30"/>
  <c r="U178" i="30"/>
  <c r="Q178" i="30"/>
  <c r="Q129" i="30"/>
  <c r="U129" i="30"/>
  <c r="S129" i="30"/>
  <c r="T129" i="30"/>
  <c r="Z129" i="30" s="1"/>
  <c r="V129" i="30"/>
  <c r="R129" i="30"/>
  <c r="R83" i="30"/>
  <c r="V83" i="30"/>
  <c r="Q83" i="30"/>
  <c r="S83" i="30"/>
  <c r="T83" i="30"/>
  <c r="U83" i="30"/>
  <c r="T34" i="30"/>
  <c r="U34" i="30"/>
  <c r="V34" i="30"/>
  <c r="S34" i="30"/>
  <c r="Q34" i="30"/>
  <c r="R34" i="30"/>
  <c r="R170" i="30"/>
  <c r="S170" i="30"/>
  <c r="V170" i="30"/>
  <c r="U170" i="30"/>
  <c r="T170" i="30"/>
  <c r="Q170" i="30"/>
  <c r="V120" i="30"/>
  <c r="Q120" i="30"/>
  <c r="T120" i="30"/>
  <c r="S120" i="30"/>
  <c r="R120" i="30"/>
  <c r="U120" i="30"/>
  <c r="Q75" i="30"/>
  <c r="R75" i="30"/>
  <c r="V75" i="30"/>
  <c r="U75" i="30"/>
  <c r="T75" i="30"/>
  <c r="S75" i="30"/>
  <c r="R25" i="30"/>
  <c r="V25" i="30"/>
  <c r="T25" i="30"/>
  <c r="Q25" i="30"/>
  <c r="S25" i="30"/>
  <c r="U25" i="30"/>
  <c r="R161" i="30"/>
  <c r="U161" i="30"/>
  <c r="S161" i="30"/>
  <c r="T161" i="30"/>
  <c r="V161" i="30"/>
  <c r="Q161" i="30"/>
  <c r="V115" i="30"/>
  <c r="R115" i="30"/>
  <c r="T115" i="30"/>
  <c r="U115" i="30"/>
  <c r="S115" i="30"/>
  <c r="Q115" i="30"/>
  <c r="U67" i="30"/>
  <c r="R67" i="30"/>
  <c r="S67" i="30"/>
  <c r="V67" i="30"/>
  <c r="Q67" i="30"/>
  <c r="T67" i="30"/>
  <c r="Z67" i="30" s="1"/>
  <c r="Q15" i="30"/>
  <c r="AA15" i="30"/>
  <c r="T15" i="30"/>
  <c r="S15" i="30"/>
  <c r="Y15" i="30"/>
  <c r="R15" i="30"/>
  <c r="U15" i="30"/>
  <c r="W15" i="30"/>
  <c r="V15" i="30"/>
  <c r="V199" i="30"/>
  <c r="U199" i="30"/>
  <c r="S199" i="30"/>
  <c r="R199" i="30"/>
  <c r="T199" i="30"/>
  <c r="Z199" i="30" s="1"/>
  <c r="Q199" i="30"/>
  <c r="V183" i="30"/>
  <c r="T183" i="30"/>
  <c r="U183" i="30"/>
  <c r="Q183" i="30"/>
  <c r="R183" i="30"/>
  <c r="S183" i="30"/>
  <c r="T164" i="30"/>
  <c r="Q164" i="30"/>
  <c r="U164" i="30"/>
  <c r="V164" i="30"/>
  <c r="R164" i="30"/>
  <c r="S164" i="30"/>
  <c r="U148" i="30"/>
  <c r="T148" i="30"/>
  <c r="Z148" i="30" s="1"/>
  <c r="Q148" i="30"/>
  <c r="V148" i="30"/>
  <c r="R148" i="30"/>
  <c r="S148" i="30"/>
  <c r="V133" i="30"/>
  <c r="U133" i="30"/>
  <c r="S133" i="30"/>
  <c r="Q133" i="30"/>
  <c r="T133" i="30"/>
  <c r="Z133" i="30" s="1"/>
  <c r="R133" i="30"/>
  <c r="U118" i="30"/>
  <c r="T118" i="30"/>
  <c r="V118" i="30"/>
  <c r="S118" i="30"/>
  <c r="Q118" i="30"/>
  <c r="R118" i="30"/>
  <c r="U103" i="30"/>
  <c r="Q103" i="30"/>
  <c r="T103" i="30"/>
  <c r="S103" i="30"/>
  <c r="R103" i="30"/>
  <c r="V103" i="30"/>
  <c r="R84" i="30"/>
  <c r="S84" i="30"/>
  <c r="T84" i="30"/>
  <c r="Q84" i="30"/>
  <c r="U84" i="30"/>
  <c r="V84" i="30"/>
  <c r="S69" i="30"/>
  <c r="R69" i="30"/>
  <c r="T69" i="30"/>
  <c r="Q69" i="30"/>
  <c r="V69" i="30"/>
  <c r="U69" i="30"/>
  <c r="V54" i="30"/>
  <c r="T54" i="30"/>
  <c r="S54" i="30"/>
  <c r="R54" i="30"/>
  <c r="U54" i="30"/>
  <c r="Q54" i="30"/>
  <c r="S39" i="30"/>
  <c r="Q39" i="30"/>
  <c r="V39" i="30"/>
  <c r="T39" i="30"/>
  <c r="R39" i="30"/>
  <c r="U39" i="30"/>
  <c r="Q23" i="30"/>
  <c r="U23" i="30"/>
  <c r="T23" i="30"/>
  <c r="S23" i="30"/>
  <c r="R23" i="30"/>
  <c r="V23" i="30"/>
  <c r="U190" i="30"/>
  <c r="Q190" i="30"/>
  <c r="R190" i="30"/>
  <c r="S190" i="30"/>
  <c r="V190" i="30"/>
  <c r="T190" i="30"/>
  <c r="R174" i="30"/>
  <c r="S174" i="30"/>
  <c r="U174" i="30"/>
  <c r="V174" i="30"/>
  <c r="Q174" i="30"/>
  <c r="T174" i="30"/>
  <c r="S159" i="30"/>
  <c r="T159" i="30"/>
  <c r="Z159" i="30" s="1"/>
  <c r="R159" i="30"/>
  <c r="V159" i="30"/>
  <c r="Q159" i="30"/>
  <c r="U159" i="30"/>
  <c r="V143" i="30"/>
  <c r="R143" i="30"/>
  <c r="S143" i="30"/>
  <c r="U143" i="30"/>
  <c r="Q143" i="30"/>
  <c r="T143" i="30"/>
  <c r="T125" i="30"/>
  <c r="S125" i="30"/>
  <c r="U125" i="30"/>
  <c r="R125" i="30"/>
  <c r="Q125" i="30"/>
  <c r="V125" i="30"/>
  <c r="Q109" i="30"/>
  <c r="R109" i="30"/>
  <c r="T109" i="30"/>
  <c r="Z109" i="30" s="1"/>
  <c r="U109" i="30"/>
  <c r="S109" i="30"/>
  <c r="V109" i="30"/>
  <c r="R95" i="30"/>
  <c r="S95" i="30"/>
  <c r="V95" i="30"/>
  <c r="U95" i="30"/>
  <c r="Q95" i="30"/>
  <c r="T95" i="30"/>
  <c r="V79" i="30"/>
  <c r="Q79" i="30"/>
  <c r="S79" i="30"/>
  <c r="R79" i="30"/>
  <c r="T79" i="30"/>
  <c r="Z79" i="30" s="1"/>
  <c r="U79" i="30"/>
  <c r="T61" i="30"/>
  <c r="V61" i="30"/>
  <c r="R61" i="30"/>
  <c r="S61" i="30"/>
  <c r="U61" i="30"/>
  <c r="Q61" i="30"/>
  <c r="U45" i="30"/>
  <c r="R45" i="30"/>
  <c r="Q45" i="30"/>
  <c r="T45" i="30"/>
  <c r="S45" i="30"/>
  <c r="V45" i="30"/>
  <c r="Q30" i="30"/>
  <c r="U30" i="30"/>
  <c r="R30" i="30"/>
  <c r="S30" i="30"/>
  <c r="V30" i="30"/>
  <c r="T30" i="30"/>
  <c r="S197" i="30"/>
  <c r="Q197" i="30"/>
  <c r="R197" i="30"/>
  <c r="U197" i="30"/>
  <c r="V197" i="30"/>
  <c r="T197" i="30"/>
  <c r="T181" i="30"/>
  <c r="U181" i="30"/>
  <c r="Q181" i="30"/>
  <c r="R181" i="30"/>
  <c r="V181" i="30"/>
  <c r="S181" i="30"/>
  <c r="Q166" i="30"/>
  <c r="S166" i="30"/>
  <c r="U166" i="30"/>
  <c r="T166" i="30"/>
  <c r="V166" i="30"/>
  <c r="R166" i="30"/>
  <c r="S150" i="30"/>
  <c r="U150" i="30"/>
  <c r="Q150" i="30"/>
  <c r="T150" i="30"/>
  <c r="V150" i="30"/>
  <c r="R150" i="30"/>
  <c r="R135" i="30"/>
  <c r="U135" i="30"/>
  <c r="V135" i="30"/>
  <c r="S135" i="30"/>
  <c r="Q135" i="30"/>
  <c r="T135" i="30"/>
  <c r="Q116" i="30"/>
  <c r="T116" i="30"/>
  <c r="S116" i="30"/>
  <c r="R116" i="30"/>
  <c r="V116" i="30"/>
  <c r="U116" i="30"/>
  <c r="Q101" i="30"/>
  <c r="R101" i="30"/>
  <c r="U101" i="30"/>
  <c r="S101" i="30"/>
  <c r="T101" i="30"/>
  <c r="V101" i="30"/>
  <c r="Q86" i="30"/>
  <c r="U86" i="30"/>
  <c r="V86" i="30"/>
  <c r="S86" i="30"/>
  <c r="T86" i="30"/>
  <c r="R86" i="30"/>
  <c r="V71" i="30"/>
  <c r="S71" i="30"/>
  <c r="T71" i="30"/>
  <c r="Q71" i="30"/>
  <c r="U71" i="30"/>
  <c r="R71" i="30"/>
  <c r="T52" i="30"/>
  <c r="V52" i="30"/>
  <c r="Q52" i="30"/>
  <c r="U52" i="30"/>
  <c r="S52" i="30"/>
  <c r="R52" i="30"/>
  <c r="S37" i="30"/>
  <c r="V37" i="30"/>
  <c r="Q37" i="30"/>
  <c r="R37" i="30"/>
  <c r="T37" i="30"/>
  <c r="U37" i="30"/>
  <c r="AA21" i="30"/>
  <c r="Y21" i="30"/>
  <c r="U21" i="30"/>
  <c r="W21" i="30"/>
  <c r="R21" i="30"/>
  <c r="T21" i="30"/>
  <c r="Q21" i="30"/>
  <c r="S21" i="30"/>
  <c r="V21" i="30"/>
  <c r="U188" i="30"/>
  <c r="S188" i="30"/>
  <c r="Q188" i="30"/>
  <c r="R188" i="30"/>
  <c r="T188" i="30"/>
  <c r="V188" i="30"/>
  <c r="V172" i="30"/>
  <c r="U172" i="30"/>
  <c r="Q172" i="30"/>
  <c r="T172" i="30"/>
  <c r="S172" i="30"/>
  <c r="R172" i="30"/>
  <c r="U157" i="30"/>
  <c r="R157" i="30"/>
  <c r="V157" i="30"/>
  <c r="T157" i="30"/>
  <c r="Z157" i="30" s="1"/>
  <c r="S157" i="30"/>
  <c r="Q157" i="30"/>
  <c r="Q141" i="30"/>
  <c r="V141" i="30"/>
  <c r="U141" i="30"/>
  <c r="T141" i="30"/>
  <c r="R141" i="30"/>
  <c r="S141" i="30"/>
  <c r="S127" i="30"/>
  <c r="U127" i="30"/>
  <c r="Q127" i="30"/>
  <c r="V127" i="30"/>
  <c r="R127" i="30"/>
  <c r="T127" i="30"/>
  <c r="R111" i="30"/>
  <c r="T111" i="30"/>
  <c r="Z111" i="30" s="1"/>
  <c r="V111" i="30"/>
  <c r="U111" i="30"/>
  <c r="Q111" i="30"/>
  <c r="S111" i="30"/>
  <c r="V93" i="30"/>
  <c r="U93" i="30"/>
  <c r="S93" i="30"/>
  <c r="R93" i="30"/>
  <c r="T93" i="30"/>
  <c r="Z93" i="30" s="1"/>
  <c r="Q93" i="30"/>
  <c r="S77" i="30"/>
  <c r="V77" i="30"/>
  <c r="U77" i="30"/>
  <c r="T77" i="30"/>
  <c r="Q77" i="30"/>
  <c r="R77" i="30"/>
  <c r="V63" i="30"/>
  <c r="S63" i="30"/>
  <c r="R63" i="30"/>
  <c r="T63" i="30"/>
  <c r="Z63" i="30" s="1"/>
  <c r="U63" i="30"/>
  <c r="Q63" i="30"/>
  <c r="R47" i="30"/>
  <c r="U47" i="30"/>
  <c r="T47" i="30"/>
  <c r="S47" i="30"/>
  <c r="Q47" i="30"/>
  <c r="V47" i="30"/>
  <c r="S28" i="30"/>
  <c r="U28" i="30"/>
  <c r="Q28" i="30"/>
  <c r="T28" i="30"/>
  <c r="V28" i="30"/>
  <c r="R28" i="30"/>
  <c r="R16" i="30"/>
  <c r="U16" i="30"/>
  <c r="T16" i="30"/>
  <c r="Q16" i="30"/>
  <c r="Y16" i="30"/>
  <c r="V16" i="30"/>
  <c r="S16" i="30"/>
  <c r="AA16" i="30"/>
  <c r="W16" i="30"/>
  <c r="T168" i="30"/>
  <c r="Z168" i="30" s="1"/>
  <c r="R168" i="30"/>
  <c r="Q168" i="30"/>
  <c r="U168" i="30"/>
  <c r="S168" i="30"/>
  <c r="V168" i="30"/>
  <c r="Q122" i="30"/>
  <c r="S122" i="30"/>
  <c r="T122" i="30"/>
  <c r="R122" i="30"/>
  <c r="U122" i="30"/>
  <c r="V122" i="30"/>
  <c r="T73" i="30"/>
  <c r="Z73" i="30" s="1"/>
  <c r="V73" i="30"/>
  <c r="S73" i="30"/>
  <c r="U73" i="30"/>
  <c r="Q73" i="30"/>
  <c r="R73" i="30"/>
  <c r="R27" i="30"/>
  <c r="T27" i="30"/>
  <c r="Q27" i="30"/>
  <c r="S27" i="30"/>
  <c r="U27" i="30"/>
  <c r="V27" i="30"/>
  <c r="V163" i="30"/>
  <c r="R163" i="30"/>
  <c r="U163" i="30"/>
  <c r="S163" i="30"/>
  <c r="T163" i="30"/>
  <c r="Z163" i="30" s="1"/>
  <c r="Q163" i="30"/>
  <c r="S113" i="30"/>
  <c r="V113" i="30"/>
  <c r="U113" i="30"/>
  <c r="R113" i="30"/>
  <c r="T113" i="30"/>
  <c r="Q113" i="30"/>
  <c r="T65" i="30"/>
  <c r="S65" i="30"/>
  <c r="V65" i="30"/>
  <c r="R65" i="30"/>
  <c r="U65" i="30"/>
  <c r="Q65" i="30"/>
  <c r="Q17" i="30"/>
  <c r="W17" i="30"/>
  <c r="V17" i="30"/>
  <c r="R17" i="30"/>
  <c r="Y17" i="30"/>
  <c r="T17" i="30"/>
  <c r="S17" i="30"/>
  <c r="U17" i="30"/>
  <c r="AA17" i="30"/>
  <c r="S154" i="30"/>
  <c r="R154" i="30"/>
  <c r="V154" i="30"/>
  <c r="T154" i="30"/>
  <c r="Z154" i="30" s="1"/>
  <c r="Q154" i="30"/>
  <c r="U154" i="30"/>
  <c r="S105" i="30"/>
  <c r="T105" i="30"/>
  <c r="Q105" i="30"/>
  <c r="U105" i="30"/>
  <c r="R105" i="30"/>
  <c r="V105" i="30"/>
  <c r="U56" i="30"/>
  <c r="V56" i="30"/>
  <c r="Q56" i="30"/>
  <c r="T56" i="30"/>
  <c r="R56" i="30"/>
  <c r="S56" i="30"/>
  <c r="U192" i="30"/>
  <c r="V192" i="30"/>
  <c r="T192" i="30"/>
  <c r="S192" i="30"/>
  <c r="R192" i="30"/>
  <c r="Q192" i="30"/>
  <c r="Q145" i="30"/>
  <c r="T145" i="30"/>
  <c r="Z145" i="30" s="1"/>
  <c r="V145" i="30"/>
  <c r="U145" i="30"/>
  <c r="R145" i="30"/>
  <c r="S145" i="30"/>
  <c r="Q97" i="30"/>
  <c r="S97" i="30"/>
  <c r="V97" i="30"/>
  <c r="T97" i="30"/>
  <c r="R97" i="30"/>
  <c r="U97" i="30"/>
  <c r="U51" i="30"/>
  <c r="S51" i="30"/>
  <c r="R51" i="30"/>
  <c r="Q51" i="30"/>
  <c r="V51" i="30"/>
  <c r="T51" i="30"/>
  <c r="W9" i="30"/>
  <c r="R9" i="30"/>
  <c r="T9" i="30"/>
  <c r="AA9" i="30"/>
  <c r="V9" i="30"/>
  <c r="S9" i="30"/>
  <c r="Y9" i="30"/>
  <c r="U9" i="30"/>
  <c r="R195" i="30"/>
  <c r="T195" i="30"/>
  <c r="S195" i="30"/>
  <c r="Q195" i="30"/>
  <c r="U195" i="30"/>
  <c r="V195" i="30"/>
  <c r="Q179" i="30"/>
  <c r="V179" i="30"/>
  <c r="R179" i="30"/>
  <c r="U179" i="30"/>
  <c r="T179" i="30"/>
  <c r="Z179" i="30" s="1"/>
  <c r="S179" i="30"/>
  <c r="S160" i="30"/>
  <c r="R160" i="30"/>
  <c r="Q160" i="30"/>
  <c r="U160" i="30"/>
  <c r="V160" i="30"/>
  <c r="T160" i="30"/>
  <c r="Z160" i="30" s="1"/>
  <c r="R144" i="30"/>
  <c r="T144" i="30"/>
  <c r="S144" i="30"/>
  <c r="Q144" i="30"/>
  <c r="U144" i="30"/>
  <c r="V144" i="30"/>
  <c r="U130" i="30"/>
  <c r="V130" i="30"/>
  <c r="Q130" i="30"/>
  <c r="S130" i="30"/>
  <c r="R130" i="30"/>
  <c r="T130" i="30"/>
  <c r="Z130" i="30" s="1"/>
  <c r="V114" i="30"/>
  <c r="U114" i="30"/>
  <c r="S114" i="30"/>
  <c r="T114" i="30"/>
  <c r="R114" i="30"/>
  <c r="Q114" i="30"/>
  <c r="R96" i="30"/>
  <c r="Q96" i="30"/>
  <c r="T96" i="30"/>
  <c r="S96" i="30"/>
  <c r="U96" i="30"/>
  <c r="V96" i="30"/>
  <c r="R80" i="30"/>
  <c r="U80" i="30"/>
  <c r="V80" i="30"/>
  <c r="S80" i="30"/>
  <c r="Q80" i="30"/>
  <c r="T80" i="30"/>
  <c r="Z80" i="30" s="1"/>
  <c r="Q66" i="30"/>
  <c r="T66" i="30"/>
  <c r="S66" i="30"/>
  <c r="V66" i="30"/>
  <c r="U66" i="30"/>
  <c r="R66" i="30"/>
  <c r="V50" i="30"/>
  <c r="Q50" i="30"/>
  <c r="R50" i="30"/>
  <c r="T50" i="30"/>
  <c r="U50" i="30"/>
  <c r="S50" i="30"/>
  <c r="Q35" i="30"/>
  <c r="U35" i="30"/>
  <c r="V35" i="30"/>
  <c r="T35" i="30"/>
  <c r="R35" i="30"/>
  <c r="S35" i="30"/>
  <c r="U18" i="30"/>
  <c r="AA18" i="30"/>
  <c r="Q18" i="30"/>
  <c r="T18" i="30"/>
  <c r="W18" i="30"/>
  <c r="S18" i="30"/>
  <c r="Y18" i="30"/>
  <c r="V18" i="30"/>
  <c r="R18" i="30"/>
  <c r="U186" i="30"/>
  <c r="V186" i="30"/>
  <c r="R186" i="30"/>
  <c r="S186" i="30"/>
  <c r="T186" i="30"/>
  <c r="Z186" i="30" s="1"/>
  <c r="Q186" i="30"/>
  <c r="Q171" i="30"/>
  <c r="V171" i="30"/>
  <c r="R171" i="30"/>
  <c r="T171" i="30"/>
  <c r="S171" i="30"/>
  <c r="U171" i="30"/>
  <c r="R155" i="30"/>
  <c r="U155" i="30"/>
  <c r="V155" i="30"/>
  <c r="Q155" i="30"/>
  <c r="T155" i="30"/>
  <c r="S155" i="30"/>
  <c r="V136" i="30"/>
  <c r="R136" i="30"/>
  <c r="U136" i="30"/>
  <c r="T136" i="30"/>
  <c r="S136" i="30"/>
  <c r="Q136" i="30"/>
  <c r="R121" i="30"/>
  <c r="Q121" i="30"/>
  <c r="S121" i="30"/>
  <c r="U121" i="30"/>
  <c r="V121" i="30"/>
  <c r="T121" i="30"/>
  <c r="V106" i="30"/>
  <c r="Q106" i="30"/>
  <c r="R106" i="30"/>
  <c r="U106" i="30"/>
  <c r="S106" i="30"/>
  <c r="T106" i="30"/>
  <c r="S91" i="30"/>
  <c r="V91" i="30"/>
  <c r="U91" i="30"/>
  <c r="Q91" i="30"/>
  <c r="T91" i="30"/>
  <c r="Z91" i="30" s="1"/>
  <c r="R91" i="30"/>
  <c r="U72" i="30"/>
  <c r="V72" i="30"/>
  <c r="Q72" i="30"/>
  <c r="S72" i="30"/>
  <c r="T72" i="30"/>
  <c r="R72" i="30"/>
  <c r="V57" i="30"/>
  <c r="T57" i="30"/>
  <c r="Q57" i="30"/>
  <c r="S57" i="30"/>
  <c r="R57" i="30"/>
  <c r="U57" i="30"/>
  <c r="U42" i="30"/>
  <c r="T42" i="30"/>
  <c r="S42" i="30"/>
  <c r="R42" i="30"/>
  <c r="V42" i="30"/>
  <c r="Q42" i="30"/>
  <c r="V26" i="30"/>
  <c r="T26" i="30"/>
  <c r="U26" i="30"/>
  <c r="S26" i="30"/>
  <c r="Q26" i="30"/>
  <c r="R26" i="30"/>
  <c r="T193" i="30"/>
  <c r="R193" i="30"/>
  <c r="Q193" i="30"/>
  <c r="U193" i="30"/>
  <c r="V193" i="30"/>
  <c r="S193" i="30"/>
  <c r="T177" i="30"/>
  <c r="U177" i="30"/>
  <c r="R177" i="30"/>
  <c r="Q177" i="30"/>
  <c r="V177" i="30"/>
  <c r="S177" i="30"/>
  <c r="R162" i="30"/>
  <c r="Q162" i="30"/>
  <c r="U162" i="30"/>
  <c r="V162" i="30"/>
  <c r="S162" i="30"/>
  <c r="T162" i="30"/>
  <c r="Z162" i="30" s="1"/>
  <c r="R146" i="30"/>
  <c r="U146" i="30"/>
  <c r="T146" i="30"/>
  <c r="V146" i="30"/>
  <c r="Q146" i="30"/>
  <c r="S146" i="30"/>
  <c r="S128" i="30"/>
  <c r="U128" i="30"/>
  <c r="Q128" i="30"/>
  <c r="V128" i="30"/>
  <c r="T128" i="30"/>
  <c r="Z128" i="30" s="1"/>
  <c r="R128" i="30"/>
  <c r="R112" i="30"/>
  <c r="V112" i="30"/>
  <c r="S112" i="30"/>
  <c r="U112" i="30"/>
  <c r="T112" i="30"/>
  <c r="Z112" i="30" s="1"/>
  <c r="Q112" i="30"/>
  <c r="S98" i="30"/>
  <c r="Q98" i="30"/>
  <c r="R98" i="30"/>
  <c r="U98" i="30"/>
  <c r="V98" i="30"/>
  <c r="T98" i="30"/>
  <c r="R82" i="30"/>
  <c r="S82" i="30"/>
  <c r="U82" i="30"/>
  <c r="Q82" i="30"/>
  <c r="T82" i="30"/>
  <c r="Z82" i="30" s="1"/>
  <c r="V82" i="30"/>
  <c r="U64" i="30"/>
  <c r="V64" i="30"/>
  <c r="Q64" i="30"/>
  <c r="R64" i="30"/>
  <c r="T64" i="30"/>
  <c r="S64" i="30"/>
  <c r="R48" i="30"/>
  <c r="Q48" i="30"/>
  <c r="V48" i="30"/>
  <c r="U48" i="30"/>
  <c r="S48" i="30"/>
  <c r="T48" i="30"/>
  <c r="U33" i="30"/>
  <c r="V33" i="30"/>
  <c r="T33" i="30"/>
  <c r="S33" i="30"/>
  <c r="Q33" i="30"/>
  <c r="R33" i="30"/>
  <c r="R200" i="30"/>
  <c r="S200" i="30"/>
  <c r="T200" i="30"/>
  <c r="U200" i="30"/>
  <c r="V200" i="30"/>
  <c r="Q200" i="30"/>
  <c r="S184" i="30"/>
  <c r="V184" i="30"/>
  <c r="Q184" i="30"/>
  <c r="U184" i="30"/>
  <c r="T184" i="30"/>
  <c r="R184" i="30"/>
  <c r="R169" i="30"/>
  <c r="T169" i="30"/>
  <c r="Q169" i="30"/>
  <c r="V169" i="30"/>
  <c r="S169" i="30"/>
  <c r="U169" i="30"/>
  <c r="T153" i="30"/>
  <c r="Q153" i="30"/>
  <c r="R153" i="30"/>
  <c r="S153" i="30"/>
  <c r="U153" i="30"/>
  <c r="V153" i="30"/>
  <c r="Q138" i="30"/>
  <c r="V138" i="30"/>
  <c r="S138" i="30"/>
  <c r="U138" i="30"/>
  <c r="R138" i="30"/>
  <c r="T138" i="30"/>
  <c r="Z138" i="30" s="1"/>
  <c r="S123" i="30"/>
  <c r="T123" i="30"/>
  <c r="Q123" i="30"/>
  <c r="R123" i="30"/>
  <c r="U123" i="30"/>
  <c r="V123" i="30"/>
  <c r="R104" i="30"/>
  <c r="V104" i="30"/>
  <c r="U104" i="30"/>
  <c r="Q104" i="30"/>
  <c r="S104" i="30"/>
  <c r="T104" i="30"/>
  <c r="Z104" i="30" s="1"/>
  <c r="R89" i="30"/>
  <c r="T89" i="30"/>
  <c r="Z89" i="30" s="1"/>
  <c r="Q89" i="30"/>
  <c r="V89" i="30"/>
  <c r="U89" i="30"/>
  <c r="S89" i="30"/>
  <c r="S74" i="30"/>
  <c r="U74" i="30"/>
  <c r="R74" i="30"/>
  <c r="T74" i="30"/>
  <c r="V74" i="30"/>
  <c r="Q74" i="30"/>
  <c r="Q59" i="30"/>
  <c r="S59" i="30"/>
  <c r="R59" i="30"/>
  <c r="U59" i="30"/>
  <c r="V59" i="30"/>
  <c r="T59" i="30"/>
  <c r="T40" i="30"/>
  <c r="S40" i="30"/>
  <c r="R40" i="30"/>
  <c r="U40" i="30"/>
  <c r="V40" i="30"/>
  <c r="Q40" i="30"/>
  <c r="R24" i="30"/>
  <c r="T24" i="30"/>
  <c r="S24" i="30"/>
  <c r="V24" i="30"/>
  <c r="Q24" i="30"/>
  <c r="U24" i="30"/>
  <c r="AA19" i="30"/>
  <c r="S19" i="30"/>
  <c r="U19" i="30"/>
  <c r="Y19" i="30"/>
  <c r="T19" i="30"/>
  <c r="V19" i="30"/>
  <c r="Q19" i="30"/>
  <c r="R19" i="30"/>
  <c r="W19" i="30"/>
  <c r="T152" i="30"/>
  <c r="R152" i="30"/>
  <c r="U152" i="30"/>
  <c r="V152" i="30"/>
  <c r="S152" i="30"/>
  <c r="Q152" i="30"/>
  <c r="R107" i="30"/>
  <c r="T107" i="30"/>
  <c r="S107" i="30"/>
  <c r="U107" i="30"/>
  <c r="V107" i="30"/>
  <c r="Q107" i="30"/>
  <c r="V58" i="30"/>
  <c r="S58" i="30"/>
  <c r="Q58" i="30"/>
  <c r="U58" i="30"/>
  <c r="T58" i="30"/>
  <c r="Z58" i="30" s="1"/>
  <c r="R58" i="30"/>
  <c r="V194" i="30"/>
  <c r="T194" i="30"/>
  <c r="R194" i="30"/>
  <c r="Q194" i="30"/>
  <c r="U194" i="30"/>
  <c r="S194" i="30"/>
  <c r="R147" i="30"/>
  <c r="Q147" i="30"/>
  <c r="V147" i="30"/>
  <c r="S147" i="30"/>
  <c r="T147" i="30"/>
  <c r="U147" i="30"/>
  <c r="Q99" i="30"/>
  <c r="U99" i="30"/>
  <c r="V99" i="30"/>
  <c r="S99" i="30"/>
  <c r="T99" i="30"/>
  <c r="R99" i="30"/>
  <c r="U49" i="30"/>
  <c r="T49" i="30"/>
  <c r="Q49" i="30"/>
  <c r="R49" i="30"/>
  <c r="V49" i="30"/>
  <c r="S49" i="30"/>
  <c r="R185" i="30"/>
  <c r="S185" i="30"/>
  <c r="T185" i="30"/>
  <c r="Q185" i="30"/>
  <c r="V185" i="30"/>
  <c r="U185" i="30"/>
  <c r="V139" i="30"/>
  <c r="U139" i="30"/>
  <c r="T139" i="30"/>
  <c r="S139" i="30"/>
  <c r="R139" i="30"/>
  <c r="Q139" i="30"/>
  <c r="U90" i="30"/>
  <c r="R90" i="30"/>
  <c r="Q90" i="30"/>
  <c r="V90" i="30"/>
  <c r="T90" i="30"/>
  <c r="S90" i="30"/>
  <c r="Q41" i="30"/>
  <c r="S41" i="30"/>
  <c r="V41" i="30"/>
  <c r="R41" i="30"/>
  <c r="T41" i="30"/>
  <c r="U41" i="30"/>
  <c r="V176" i="30"/>
  <c r="R176" i="30"/>
  <c r="U176" i="30"/>
  <c r="Q176" i="30"/>
  <c r="T176" i="30"/>
  <c r="Z176" i="30" s="1"/>
  <c r="S176" i="30"/>
  <c r="U131" i="30"/>
  <c r="Q131" i="30"/>
  <c r="V131" i="30"/>
  <c r="S131" i="30"/>
  <c r="T131" i="30"/>
  <c r="R131" i="30"/>
  <c r="U81" i="30"/>
  <c r="S81" i="30"/>
  <c r="Q81" i="30"/>
  <c r="R81" i="30"/>
  <c r="V81" i="30"/>
  <c r="T81" i="30"/>
  <c r="Q32" i="30"/>
  <c r="V32" i="30"/>
  <c r="U32" i="30"/>
  <c r="T32" i="30"/>
  <c r="R32" i="30"/>
  <c r="S32" i="30"/>
  <c r="S14" i="30"/>
  <c r="R14" i="30"/>
  <c r="V14" i="30"/>
  <c r="AA14" i="30"/>
  <c r="T14" i="30"/>
  <c r="Y14" i="30"/>
  <c r="U14" i="30"/>
  <c r="W14" i="30"/>
  <c r="T191" i="30"/>
  <c r="S191" i="30"/>
  <c r="Q191" i="30"/>
  <c r="R191" i="30"/>
  <c r="V191" i="30"/>
  <c r="U191" i="30"/>
  <c r="V175" i="30"/>
  <c r="T175" i="30"/>
  <c r="Q175" i="30"/>
  <c r="S175" i="30"/>
  <c r="U175" i="30"/>
  <c r="R175" i="30"/>
  <c r="R156" i="30"/>
  <c r="Q156" i="30"/>
  <c r="T156" i="30"/>
  <c r="Z156" i="30" s="1"/>
  <c r="S156" i="30"/>
  <c r="U156" i="30"/>
  <c r="V156" i="30"/>
  <c r="R140" i="30"/>
  <c r="Q140" i="30"/>
  <c r="V140" i="30"/>
  <c r="T140" i="30"/>
  <c r="U140" i="30"/>
  <c r="S140" i="30"/>
  <c r="U126" i="30"/>
  <c r="Q126" i="30"/>
  <c r="R126" i="30"/>
  <c r="V126" i="30"/>
  <c r="S126" i="30"/>
  <c r="T126" i="30"/>
  <c r="U110" i="30"/>
  <c r="R110" i="30"/>
  <c r="Q110" i="30"/>
  <c r="S110" i="30"/>
  <c r="T110" i="30"/>
  <c r="V110" i="30"/>
  <c r="T92" i="30"/>
  <c r="V92" i="30"/>
  <c r="U92" i="30"/>
  <c r="R92" i="30"/>
  <c r="Q92" i="30"/>
  <c r="S92" i="30"/>
  <c r="S76" i="30"/>
  <c r="T76" i="30"/>
  <c r="U76" i="30"/>
  <c r="Q76" i="30"/>
  <c r="R76" i="30"/>
  <c r="V76" i="30"/>
  <c r="S62" i="30"/>
  <c r="T62" i="30"/>
  <c r="V62" i="30"/>
  <c r="R62" i="30"/>
  <c r="U62" i="30"/>
  <c r="Q62" i="30"/>
  <c r="Q46" i="30"/>
  <c r="S46" i="30"/>
  <c r="V46" i="30"/>
  <c r="T46" i="30"/>
  <c r="R46" i="30"/>
  <c r="U46" i="30"/>
  <c r="U31" i="30"/>
  <c r="S31" i="30"/>
  <c r="T31" i="30"/>
  <c r="R31" i="30"/>
  <c r="V31" i="30"/>
  <c r="Q31" i="30"/>
  <c r="Q198" i="30"/>
  <c r="U198" i="30"/>
  <c r="V198" i="30"/>
  <c r="T198" i="30"/>
  <c r="S198" i="30"/>
  <c r="R198" i="30"/>
  <c r="Q182" i="30"/>
  <c r="R182" i="30"/>
  <c r="V182" i="30"/>
  <c r="S182" i="30"/>
  <c r="U182" i="30"/>
  <c r="T182" i="30"/>
  <c r="T167" i="30"/>
  <c r="Z167" i="30" s="1"/>
  <c r="S167" i="30"/>
  <c r="R167" i="30"/>
  <c r="V167" i="30"/>
  <c r="Q167" i="30"/>
  <c r="U167" i="30"/>
  <c r="R151" i="30"/>
  <c r="Q151" i="30"/>
  <c r="V151" i="30"/>
  <c r="T151" i="30"/>
  <c r="U151" i="30"/>
  <c r="S151" i="30"/>
  <c r="T132" i="30"/>
  <c r="Q132" i="30"/>
  <c r="U132" i="30"/>
  <c r="V132" i="30"/>
  <c r="R132" i="30"/>
  <c r="S132" i="30"/>
  <c r="R117" i="30"/>
  <c r="S117" i="30"/>
  <c r="V117" i="30"/>
  <c r="U117" i="30"/>
  <c r="Q117" i="30"/>
  <c r="T117" i="30"/>
  <c r="Q102" i="30"/>
  <c r="R102" i="30"/>
  <c r="V102" i="30"/>
  <c r="T102" i="30"/>
  <c r="S102" i="30"/>
  <c r="U102" i="30"/>
  <c r="R87" i="30"/>
  <c r="V87" i="30"/>
  <c r="U87" i="30"/>
  <c r="S87" i="30"/>
  <c r="Q87" i="30"/>
  <c r="T87" i="30"/>
  <c r="Z87" i="30" s="1"/>
  <c r="R68" i="30"/>
  <c r="U68" i="30"/>
  <c r="T68" i="30"/>
  <c r="S68" i="30"/>
  <c r="Q68" i="30"/>
  <c r="V68" i="30"/>
  <c r="R53" i="30"/>
  <c r="Q53" i="30"/>
  <c r="S53" i="30"/>
  <c r="V53" i="30"/>
  <c r="U53" i="30"/>
  <c r="T53" i="30"/>
  <c r="S38" i="30"/>
  <c r="V38" i="30"/>
  <c r="T38" i="30"/>
  <c r="R38" i="30"/>
  <c r="Q38" i="30"/>
  <c r="U38" i="30"/>
  <c r="R22" i="30"/>
  <c r="V22" i="30"/>
  <c r="U22" i="30"/>
  <c r="Q22" i="30"/>
  <c r="T22" i="30"/>
  <c r="S22" i="30"/>
  <c r="V189" i="30"/>
  <c r="S189" i="30"/>
  <c r="Q189" i="30"/>
  <c r="U189" i="30"/>
  <c r="R189" i="30"/>
  <c r="T189" i="30"/>
  <c r="Z189" i="30" s="1"/>
  <c r="S173" i="30"/>
  <c r="V173" i="30"/>
  <c r="Q173" i="30"/>
  <c r="U173" i="30"/>
  <c r="R173" i="30"/>
  <c r="T173" i="30"/>
  <c r="Z173" i="30" s="1"/>
  <c r="T158" i="30"/>
  <c r="Z158" i="30" s="1"/>
  <c r="Q158" i="30"/>
  <c r="U158" i="30"/>
  <c r="V158" i="30"/>
  <c r="R158" i="30"/>
  <c r="S158" i="30"/>
  <c r="Q142" i="30"/>
  <c r="U142" i="30"/>
  <c r="V142" i="30"/>
  <c r="S142" i="30"/>
  <c r="T142" i="30"/>
  <c r="R142" i="30"/>
  <c r="T124" i="30"/>
  <c r="V124" i="30"/>
  <c r="U124" i="30"/>
  <c r="R124" i="30"/>
  <c r="S124" i="30"/>
  <c r="Q124" i="30"/>
  <c r="R108" i="30"/>
  <c r="U108" i="30"/>
  <c r="S108" i="30"/>
  <c r="T108" i="30"/>
  <c r="Z108" i="30" s="1"/>
  <c r="V108" i="30"/>
  <c r="Q108" i="30"/>
  <c r="R94" i="30"/>
  <c r="U94" i="30"/>
  <c r="S94" i="30"/>
  <c r="V94" i="30"/>
  <c r="Q94" i="30"/>
  <c r="T94" i="30"/>
  <c r="Z94" i="30" s="1"/>
  <c r="U78" i="30"/>
  <c r="V78" i="30"/>
  <c r="Q78" i="30"/>
  <c r="R78" i="30"/>
  <c r="S78" i="30"/>
  <c r="T78" i="30"/>
  <c r="Z78" i="30" s="1"/>
  <c r="T60" i="30"/>
  <c r="Z60" i="30" s="1"/>
  <c r="R60" i="30"/>
  <c r="V60" i="30"/>
  <c r="Q60" i="30"/>
  <c r="U60" i="30"/>
  <c r="S60" i="30"/>
  <c r="R44" i="30"/>
  <c r="Q44" i="30"/>
  <c r="V44" i="30"/>
  <c r="U44" i="30"/>
  <c r="S44" i="30"/>
  <c r="T44" i="30"/>
  <c r="T29" i="30"/>
  <c r="S29" i="30"/>
  <c r="R29" i="30"/>
  <c r="V29" i="30"/>
  <c r="U29" i="30"/>
  <c r="Q29" i="30"/>
  <c r="Q196" i="30"/>
  <c r="R196" i="30"/>
  <c r="U196" i="30"/>
  <c r="S196" i="30"/>
  <c r="T196" i="30"/>
  <c r="V196" i="30"/>
  <c r="R180" i="30"/>
  <c r="S180" i="30"/>
  <c r="U180" i="30"/>
  <c r="V180" i="30"/>
  <c r="T180" i="30"/>
  <c r="Z180" i="30" s="1"/>
  <c r="Q180" i="30"/>
  <c r="U165" i="30"/>
  <c r="V165" i="30"/>
  <c r="R165" i="30"/>
  <c r="T165" i="30"/>
  <c r="Z165" i="30" s="1"/>
  <c r="Q165" i="30"/>
  <c r="S165" i="30"/>
  <c r="T149" i="30"/>
  <c r="V149" i="30"/>
  <c r="R149" i="30"/>
  <c r="S149" i="30"/>
  <c r="Q149" i="30"/>
  <c r="U149" i="30"/>
  <c r="V134" i="30"/>
  <c r="Q134" i="30"/>
  <c r="U134" i="30"/>
  <c r="T134" i="30"/>
  <c r="Z134" i="30" s="1"/>
  <c r="S134" i="30"/>
  <c r="R134" i="30"/>
  <c r="Q119" i="30"/>
  <c r="U119" i="30"/>
  <c r="S119" i="30"/>
  <c r="V119" i="30"/>
  <c r="R119" i="30"/>
  <c r="T119" i="30"/>
  <c r="Z119" i="30" s="1"/>
  <c r="U100" i="30"/>
  <c r="T100" i="30"/>
  <c r="S100" i="30"/>
  <c r="Q100" i="30"/>
  <c r="R100" i="30"/>
  <c r="V100" i="30"/>
  <c r="Q85" i="30"/>
  <c r="S85" i="30"/>
  <c r="U85" i="30"/>
  <c r="T85" i="30"/>
  <c r="V85" i="30"/>
  <c r="R85" i="30"/>
  <c r="Q70" i="30"/>
  <c r="T70" i="30"/>
  <c r="R70" i="30"/>
  <c r="U70" i="30"/>
  <c r="V70" i="30"/>
  <c r="S70" i="30"/>
  <c r="Q55" i="30"/>
  <c r="S55" i="30"/>
  <c r="T55" i="30"/>
  <c r="R55" i="30"/>
  <c r="U55" i="30"/>
  <c r="V55" i="30"/>
  <c r="S36" i="30"/>
  <c r="U36" i="30"/>
  <c r="Q36" i="30"/>
  <c r="V36" i="30"/>
  <c r="R36" i="30"/>
  <c r="T36" i="30"/>
  <c r="T20" i="30"/>
  <c r="W20" i="30"/>
  <c r="V20" i="30"/>
  <c r="S20" i="30"/>
  <c r="R20" i="30"/>
  <c r="U20" i="30"/>
  <c r="Q20" i="30"/>
  <c r="Y20" i="30"/>
  <c r="AA20" i="30"/>
  <c r="V13" i="30"/>
  <c r="T13" i="30"/>
  <c r="S13" i="30"/>
  <c r="AA13" i="30"/>
  <c r="R13" i="30"/>
  <c r="U13" i="30"/>
  <c r="W13" i="30"/>
  <c r="Y13" i="30"/>
  <c r="U12" i="30"/>
  <c r="S12" i="30"/>
  <c r="AA12" i="30"/>
  <c r="T12" i="30"/>
  <c r="W12" i="30"/>
  <c r="V12" i="30"/>
  <c r="R12" i="30"/>
  <c r="Y12" i="30"/>
  <c r="AA10" i="30"/>
  <c r="Y10" i="30"/>
  <c r="W10" i="30"/>
  <c r="V10" i="30"/>
  <c r="R10" i="30"/>
  <c r="U10" i="30"/>
  <c r="S10" i="30"/>
  <c r="T10" i="30"/>
  <c r="V11" i="30"/>
  <c r="R11" i="30"/>
  <c r="W11" i="30"/>
  <c r="U11" i="30"/>
  <c r="T11" i="30"/>
  <c r="AA11" i="30"/>
  <c r="Y11" i="30"/>
  <c r="S11" i="30"/>
  <c r="Q14" i="30"/>
  <c r="Q13" i="30"/>
  <c r="Q11" i="30"/>
  <c r="Q10" i="30"/>
  <c r="Q12" i="30"/>
  <c r="Q9" i="30"/>
  <c r="Z37" i="30" l="1"/>
  <c r="AB37" i="30" s="1"/>
  <c r="Z131" i="30"/>
  <c r="Z41" i="30"/>
  <c r="Z188" i="30"/>
  <c r="Z166" i="30"/>
  <c r="AB166" i="30" s="1"/>
  <c r="Z190" i="30"/>
  <c r="Z102" i="30"/>
  <c r="Z198" i="30"/>
  <c r="Z46" i="30"/>
  <c r="AB46" i="30" s="1"/>
  <c r="Z140" i="30"/>
  <c r="Z194" i="30"/>
  <c r="Z155" i="30"/>
  <c r="Z192" i="30"/>
  <c r="AB192" i="30" s="1"/>
  <c r="Z197" i="30"/>
  <c r="Z183" i="30"/>
  <c r="Z151" i="30"/>
  <c r="AB151" i="30" s="1"/>
  <c r="Z175" i="30"/>
  <c r="AB175" i="30" s="1"/>
  <c r="Z49" i="30"/>
  <c r="AB49" i="30" s="1"/>
  <c r="Z153" i="30"/>
  <c r="Z184" i="30"/>
  <c r="AB184" i="30" s="1"/>
  <c r="Z200" i="30"/>
  <c r="AB200" i="30" s="1"/>
  <c r="Z64" i="30"/>
  <c r="Z146" i="30"/>
  <c r="Z193" i="30"/>
  <c r="Z72" i="30"/>
  <c r="Z50" i="30"/>
  <c r="AB50" i="30" s="1"/>
  <c r="Z66" i="30"/>
  <c r="Z114" i="30"/>
  <c r="AB114" i="30" s="1"/>
  <c r="Z195" i="30"/>
  <c r="AB195" i="30" s="1"/>
  <c r="Z56" i="30"/>
  <c r="Z113" i="30"/>
  <c r="Z77" i="30"/>
  <c r="Z127" i="30"/>
  <c r="AB127" i="30" s="1"/>
  <c r="Z141" i="30"/>
  <c r="Z172" i="30"/>
  <c r="Z101" i="30"/>
  <c r="Z69" i="30"/>
  <c r="AB69" i="30" s="1"/>
  <c r="Z103" i="30"/>
  <c r="Z185" i="30"/>
  <c r="Z147" i="30"/>
  <c r="AB147" i="30" s="1"/>
  <c r="Z152" i="30"/>
  <c r="Z169" i="30"/>
  <c r="Z171" i="30"/>
  <c r="Z170" i="30"/>
  <c r="AB170" i="30" s="1"/>
  <c r="Z178" i="30"/>
  <c r="AB178" i="30" s="1"/>
  <c r="Z70" i="30"/>
  <c r="Z85" i="30"/>
  <c r="Z44" i="30"/>
  <c r="AB44" i="30" s="1"/>
  <c r="Z117" i="30"/>
  <c r="AB117" i="30" s="1"/>
  <c r="Z182" i="30"/>
  <c r="AB182" i="30" s="1"/>
  <c r="Z81" i="30"/>
  <c r="Z107" i="30"/>
  <c r="AB107" i="30" s="1"/>
  <c r="Z177" i="30"/>
  <c r="AB177" i="30" s="1"/>
  <c r="Z35" i="30"/>
  <c r="AB35" i="30" s="1"/>
  <c r="Z51" i="30"/>
  <c r="Z97" i="30"/>
  <c r="Z122" i="30"/>
  <c r="AB122" i="30" s="1"/>
  <c r="Z52" i="30"/>
  <c r="Z181" i="30"/>
  <c r="Z61" i="30"/>
  <c r="AB61" i="30" s="1"/>
  <c r="Z125" i="30"/>
  <c r="Z84" i="30"/>
  <c r="AB84" i="30" s="1"/>
  <c r="Z164" i="30"/>
  <c r="Z161" i="30"/>
  <c r="Z196" i="30"/>
  <c r="Z191" i="30"/>
  <c r="Z150" i="30"/>
  <c r="Z174" i="30"/>
  <c r="Z76" i="30"/>
  <c r="AB76" i="30" s="1"/>
  <c r="Z149" i="30"/>
  <c r="Z124" i="30"/>
  <c r="Z132" i="30"/>
  <c r="Z110" i="30"/>
  <c r="AB110" i="30" s="1"/>
  <c r="Z48" i="30"/>
  <c r="AB48" i="30" s="1"/>
  <c r="Z57" i="30"/>
  <c r="Z121" i="30"/>
  <c r="AB121" i="30" s="1"/>
  <c r="Z136" i="30"/>
  <c r="AB136" i="30" s="1"/>
  <c r="Z47" i="30"/>
  <c r="Z116" i="30"/>
  <c r="Z45" i="30"/>
  <c r="AB45" i="30" s="1"/>
  <c r="Z95" i="30"/>
  <c r="AB95" i="30" s="1"/>
  <c r="Z115" i="30"/>
  <c r="Z75" i="30"/>
  <c r="Z120" i="30"/>
  <c r="AB120" i="30" s="1"/>
  <c r="Z83" i="30"/>
  <c r="AB83" i="30" s="1"/>
  <c r="Z36" i="30"/>
  <c r="Z100" i="30"/>
  <c r="Z53" i="30"/>
  <c r="AB53" i="30" s="1"/>
  <c r="Z62" i="30"/>
  <c r="Z126" i="30"/>
  <c r="Z40" i="30"/>
  <c r="Z144" i="30"/>
  <c r="AB144" i="30" s="1"/>
  <c r="Z65" i="30"/>
  <c r="AB65" i="30" s="1"/>
  <c r="Z71" i="30"/>
  <c r="AB71" i="30" s="1"/>
  <c r="Z86" i="30"/>
  <c r="Z105" i="30"/>
  <c r="AB105" i="30" s="1"/>
  <c r="Z55" i="30"/>
  <c r="AB55" i="30" s="1"/>
  <c r="Z142" i="30"/>
  <c r="Z38" i="30"/>
  <c r="AB38" i="30" s="1"/>
  <c r="Z68" i="30"/>
  <c r="AB68" i="30" s="1"/>
  <c r="Z92" i="30"/>
  <c r="AB92" i="30" s="1"/>
  <c r="Z90" i="30"/>
  <c r="AB90" i="30" s="1"/>
  <c r="Z139" i="30"/>
  <c r="Z99" i="30"/>
  <c r="AB99" i="30" s="1"/>
  <c r="Z59" i="30"/>
  <c r="Z74" i="30"/>
  <c r="AB74" i="30" s="1"/>
  <c r="Z123" i="30"/>
  <c r="Z98" i="30"/>
  <c r="Z42" i="30"/>
  <c r="AB42" i="30" s="1"/>
  <c r="Z106" i="30"/>
  <c r="AB106" i="30" s="1"/>
  <c r="Z96" i="30"/>
  <c r="Z135" i="30"/>
  <c r="AB135" i="30" s="1"/>
  <c r="Z143" i="30"/>
  <c r="AB143" i="30" s="1"/>
  <c r="Z39" i="30"/>
  <c r="AB39" i="30" s="1"/>
  <c r="Z54" i="30"/>
  <c r="Z118" i="30"/>
  <c r="AB118" i="30" s="1"/>
  <c r="Z34" i="30"/>
  <c r="AB34" i="30" s="1"/>
  <c r="Z137" i="30"/>
  <c r="AB36" i="30"/>
  <c r="AB193" i="30"/>
  <c r="AB81" i="30"/>
  <c r="AB97" i="30"/>
  <c r="AB145" i="30"/>
  <c r="AB161" i="30"/>
  <c r="AB113" i="30"/>
  <c r="AB129" i="30"/>
  <c r="AB85" i="30"/>
  <c r="AB173" i="30"/>
  <c r="AB189" i="30"/>
  <c r="AB89" i="30"/>
  <c r="AB57" i="30"/>
  <c r="AB77" i="30"/>
  <c r="AB93" i="30"/>
  <c r="AB141" i="30"/>
  <c r="AB157" i="30"/>
  <c r="AB101" i="30"/>
  <c r="AB109" i="30"/>
  <c r="AB41" i="30"/>
  <c r="AB73" i="30"/>
  <c r="AB100" i="30"/>
  <c r="AB119" i="30"/>
  <c r="AB149" i="30"/>
  <c r="AB165" i="30"/>
  <c r="AB180" i="30"/>
  <c r="AB196" i="30"/>
  <c r="AB60" i="30"/>
  <c r="AB108" i="30"/>
  <c r="AB124" i="30"/>
  <c r="AB87" i="30"/>
  <c r="AB132" i="30"/>
  <c r="AB167" i="30"/>
  <c r="AB140" i="30"/>
  <c r="AB156" i="30"/>
  <c r="AB191" i="30"/>
  <c r="AB40" i="30"/>
  <c r="AB59" i="30"/>
  <c r="AB104" i="30"/>
  <c r="AB123" i="30"/>
  <c r="AB153" i="30"/>
  <c r="AB169" i="30"/>
  <c r="AB64" i="30"/>
  <c r="AB82" i="30"/>
  <c r="AB98" i="30"/>
  <c r="AB112" i="30"/>
  <c r="AB128" i="30"/>
  <c r="AB146" i="30"/>
  <c r="AB72" i="30"/>
  <c r="AB91" i="30"/>
  <c r="AB155" i="30"/>
  <c r="AB171" i="30"/>
  <c r="AB66" i="30"/>
  <c r="AB80" i="30"/>
  <c r="AB96" i="30"/>
  <c r="AB130" i="30"/>
  <c r="AB160" i="30"/>
  <c r="AB179" i="30"/>
  <c r="AB47" i="30"/>
  <c r="AB63" i="30"/>
  <c r="AB111" i="30"/>
  <c r="AB172" i="30"/>
  <c r="AB188" i="30"/>
  <c r="AB52" i="30"/>
  <c r="AB116" i="30"/>
  <c r="AB181" i="30"/>
  <c r="AB197" i="30"/>
  <c r="AB79" i="30"/>
  <c r="AB125" i="30"/>
  <c r="AB159" i="30"/>
  <c r="AB103" i="30"/>
  <c r="AB133" i="30"/>
  <c r="AB148" i="30"/>
  <c r="AB164" i="30"/>
  <c r="AB183" i="30"/>
  <c r="AB199" i="30"/>
  <c r="AB51" i="30"/>
  <c r="AB67" i="30"/>
  <c r="AB115" i="30"/>
  <c r="AB131" i="30"/>
  <c r="AB176" i="30"/>
  <c r="AB56" i="30"/>
  <c r="AB75" i="30"/>
  <c r="AB139" i="30"/>
  <c r="AB185" i="30"/>
  <c r="AB163" i="30"/>
  <c r="AB43" i="30"/>
  <c r="AB88" i="30"/>
  <c r="AB137" i="30"/>
  <c r="AB152" i="30"/>
  <c r="AB168" i="30"/>
  <c r="AB187" i="30"/>
  <c r="AB70" i="30"/>
  <c r="AB134" i="30"/>
  <c r="AB78" i="30"/>
  <c r="AB94" i="30"/>
  <c r="AB142" i="30"/>
  <c r="AB158" i="30"/>
  <c r="AB102" i="30"/>
  <c r="AB198" i="30"/>
  <c r="AB62" i="30"/>
  <c r="AB126" i="30"/>
  <c r="AB138" i="30"/>
  <c r="AB162" i="30"/>
  <c r="AB186" i="30"/>
  <c r="AB86" i="30"/>
  <c r="AB150" i="30"/>
  <c r="AB174" i="30"/>
  <c r="AB190" i="30"/>
  <c r="AB54" i="30"/>
  <c r="AB154" i="30"/>
  <c r="AB194" i="30"/>
  <c r="AB58" i="30"/>
  <c r="Z31" i="30"/>
  <c r="AB31" i="30" s="1"/>
  <c r="Z28" i="30"/>
  <c r="AB28" i="30" s="1"/>
  <c r="Z29" i="30"/>
  <c r="AB29" i="30" s="1"/>
  <c r="Z19" i="30"/>
  <c r="AB19" i="30" s="1"/>
  <c r="Z33" i="30"/>
  <c r="AB33" i="30" s="1"/>
  <c r="Z22" i="30"/>
  <c r="AB22" i="30" s="1"/>
  <c r="Z25" i="30"/>
  <c r="AB25" i="30" s="1"/>
  <c r="Z27" i="30"/>
  <c r="AB27" i="30" s="1"/>
  <c r="Z24" i="30"/>
  <c r="AB24" i="30" s="1"/>
  <c r="Z14" i="30"/>
  <c r="AB14" i="30" s="1"/>
  <c r="Z15" i="30"/>
  <c r="AB15" i="30" s="1"/>
  <c r="Z20" i="30"/>
  <c r="AB20" i="30" s="1"/>
  <c r="Z17" i="30"/>
  <c r="AB17" i="30" s="1"/>
  <c r="Z18" i="30"/>
  <c r="AB18" i="30" s="1"/>
  <c r="Z16" i="30"/>
  <c r="AB16" i="30" s="1"/>
  <c r="Z21" i="30"/>
  <c r="AB21" i="30" s="1"/>
  <c r="Z11" i="30"/>
  <c r="AB11" i="30" s="1"/>
  <c r="Z12" i="30"/>
  <c r="AB12" i="30" s="1"/>
  <c r="Z13" i="30"/>
  <c r="AB13" i="30" s="1"/>
  <c r="Z10" i="30"/>
  <c r="AB10" i="30" s="1"/>
  <c r="Z26" i="30"/>
  <c r="AB26" i="30" s="1"/>
  <c r="Z23" i="30"/>
  <c r="AB23" i="30" s="1"/>
  <c r="Z30" i="30"/>
  <c r="AB30" i="30" s="1"/>
  <c r="Z32" i="30"/>
  <c r="AB32" i="30" s="1"/>
  <c r="Z9" i="30"/>
  <c r="AB9" i="30" s="1"/>
</calcChain>
</file>

<file path=xl/sharedStrings.xml><?xml version="1.0" encoding="utf-8"?>
<sst xmlns="http://schemas.openxmlformats.org/spreadsheetml/2006/main" count="1503" uniqueCount="218">
  <si>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</si>
  <si>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</si>
  <si>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</si>
  <si>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</si>
  <si>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</si>
  <si>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</si>
  <si>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</si>
  <si>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</si>
  <si>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</si>
  <si>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</si>
  <si>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</si>
  <si>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Gunners Břeclav</t>
  </si>
  <si>
    <t>KAŇA Simon</t>
  </si>
  <si>
    <t>VRÁNA Martin</t>
  </si>
  <si>
    <t>FEDIČ Lukáš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</si>
  <si>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</si>
  <si>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</si>
  <si>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</si>
  <si>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</si>
  <si>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</si>
  <si>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</si>
  <si>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</si>
  <si>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</si>
  <si>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</si>
  <si>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</si>
  <si>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</si>
  <si>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</si>
  <si>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</si>
  <si>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</si>
  <si>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</si>
  <si>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</si>
  <si>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</si>
  <si>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</si>
  <si>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</si>
  <si>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</si>
  <si>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</si>
  <si>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</si>
  <si>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</si>
  <si>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</si>
  <si>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</si>
  <si>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</si>
  <si>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</si>
  <si>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</si>
  <si>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</si>
  <si>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</si>
  <si>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</si>
  <si>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</si>
  <si>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</si>
  <si>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</si>
  <si>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</si>
  <si>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</si>
  <si>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</si>
  <si>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</si>
  <si>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</si>
  <si>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</si>
  <si>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</si>
  <si>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</si>
  <si>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</si>
  <si>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</si>
  <si>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</si>
  <si>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</si>
  <si>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</si>
  <si>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</si>
  <si>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</si>
  <si>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</si>
  <si>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</si>
  <si>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</si>
  <si>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</si>
  <si>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</si>
  <si>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</si>
  <si>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</si>
  <si>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</si>
  <si>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</si>
  <si>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</si>
  <si>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</si>
  <si>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</si>
  <si>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</si>
  <si>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</si>
  <si>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</si>
  <si>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</si>
  <si>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</si>
  <si>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</si>
  <si>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</si>
  <si>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</si>
  <si>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</si>
  <si>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</si>
  <si>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</si>
  <si>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</si>
  <si>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</si>
  <si>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</si>
  <si>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</si>
  <si>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</si>
  <si>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</si>
  <si>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</si>
  <si>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</si>
  <si>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</si>
  <si>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</si>
  <si>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</si>
  <si>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</si>
  <si>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</si>
  <si>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</si>
  <si>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</si>
  <si>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</si>
  <si>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</si>
  <si>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</si>
  <si>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</si>
  <si>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</si>
  <si>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</si>
  <si>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</si>
  <si>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</si>
  <si>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</si>
  <si>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</si>
  <si>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</si>
  <si>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</si>
  <si>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</si>
  <si>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</si>
  <si>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</si>
  <si>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</si>
  <si>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</si>
  <si>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</si>
  <si>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</si>
  <si>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</si>
  <si>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</si>
  <si>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</si>
  <si>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</si>
  <si>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</si>
  <si>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</si>
  <si>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</si>
  <si>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</si>
  <si>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</si>
  <si>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</si>
  <si>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</si>
  <si>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</si>
  <si>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</si>
  <si>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</si>
  <si>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OFICIÁLNÍ ZÁPIS</t>
  </si>
  <si>
    <t>UTKÁNÍ SOUTĚŽE DRUŽSTEV</t>
  </si>
  <si>
    <t>DATUM:</t>
  </si>
  <si>
    <t>UTKÁNÍ ČÍSLO:</t>
  </si>
  <si>
    <t xml:space="preserve">                        </t>
  </si>
  <si>
    <t>POŘADATEL, MÍSTO KONÁNÍ: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</si>
  <si>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</si>
  <si>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</si>
  <si>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</si>
  <si>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</si>
  <si>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</si>
  <si>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</si>
  <si>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</si>
  <si>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</si>
  <si>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</si>
  <si>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</si>
  <si>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</si>
  <si>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</si>
  <si>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Výsledky zápasů</t>
  </si>
  <si>
    <t>1.kolo</t>
  </si>
  <si>
    <t>TABULKA 2.LIGY DRUŽSTEV</t>
  </si>
  <si>
    <t>(po 1.kole)</t>
  </si>
  <si>
    <t>Gunners Břeclav "B"</t>
  </si>
  <si>
    <t>THE Orel Bohunice</t>
  </si>
  <si>
    <t>BHK IQ Boskovice "B"</t>
  </si>
  <si>
    <t>B.H.C. Dobrá</t>
  </si>
  <si>
    <t>Dragons Modřice "B"</t>
  </si>
  <si>
    <t>TJ Sokol Stochov</t>
  </si>
  <si>
    <t>Sokol Střelice</t>
  </si>
  <si>
    <t>BHL Žďár nad Sázavou</t>
  </si>
  <si>
    <t>B.H.C. StarColor Most</t>
  </si>
  <si>
    <t>STATISTIKY HRÁČŮ 2.LIGY DRUŽSTEV</t>
  </si>
  <si>
    <t>2.LIGA DRUSŽTEV ČR 2019</t>
  </si>
  <si>
    <t>BHL ŽĎÁR NAD SÁZAVOU</t>
  </si>
  <si>
    <t>GUNNERS BŘECLAV "B"</t>
  </si>
  <si>
    <t>THE OREL BOHUNICE</t>
  </si>
  <si>
    <t>KALINA Tomáš</t>
  </si>
  <si>
    <t>BEDNÁŘ Martin</t>
  </si>
  <si>
    <t>LUDVÍK Vojtěch</t>
  </si>
  <si>
    <t>VOCÁSEK Jaroslav</t>
  </si>
  <si>
    <t>ŠUSTR Adam</t>
  </si>
  <si>
    <t>REZEK Jakub</t>
  </si>
  <si>
    <t>FRANĚK Ivan</t>
  </si>
  <si>
    <t>ŠVÉDA Petr</t>
  </si>
  <si>
    <t>PAVLIŠ Radek</t>
  </si>
  <si>
    <t>THE Orel Bohunice, Hraničky 5, Brno</t>
  </si>
  <si>
    <t>DOLEŽAL Jan</t>
  </si>
  <si>
    <t>STOHANZL Erik</t>
  </si>
  <si>
    <t>SOTCHI Dan</t>
  </si>
  <si>
    <t>UTK</t>
  </si>
  <si>
    <t>K</t>
  </si>
  <si>
    <t>ZÁP</t>
  </si>
  <si>
    <t>DOHNAL Jiří</t>
  </si>
  <si>
    <t>HÁJEK Dalibor</t>
  </si>
  <si>
    <t>HADAŠČOK Petr</t>
  </si>
  <si>
    <t>BILKO Jan</t>
  </si>
  <si>
    <t>NAGY Jiří</t>
  </si>
  <si>
    <t>ŠÍMA Pavel</t>
  </si>
  <si>
    <t>NAVRÁTIL Petr</t>
  </si>
  <si>
    <t>BERAN Filip</t>
  </si>
  <si>
    <t>STLOUKAL Mojmír</t>
  </si>
  <si>
    <t>GRABINSKÁ Veronika</t>
  </si>
  <si>
    <t>HROZ Lukáš</t>
  </si>
  <si>
    <t>KOMÁREK Tomáš</t>
  </si>
  <si>
    <t>JUSTRA Michal</t>
  </si>
  <si>
    <t>FRÝBA Dalibor</t>
  </si>
  <si>
    <t>VANÍČEK Matyáš</t>
  </si>
  <si>
    <t>FRÝBA Ondřej</t>
  </si>
  <si>
    <t>MATUŠČÍN Jan</t>
  </si>
  <si>
    <t>TIRPÁK Patrik</t>
  </si>
  <si>
    <t>GRABINSKÁ Michaela</t>
  </si>
  <si>
    <t>TOMANDL Michal</t>
  </si>
  <si>
    <t>KURÁŇ Adam</t>
  </si>
  <si>
    <t>ŘEHOŘ Jakub</t>
  </si>
  <si>
    <t>VITULA Josef</t>
  </si>
  <si>
    <t>GRYM Tomáš</t>
  </si>
  <si>
    <t>BHC Dragons Modřice "B", ZŠ, Komenského 343, Modřice</t>
  </si>
  <si>
    <t>B.H.C. DOBRÁ</t>
  </si>
  <si>
    <t>TJ SOKOL STOCHOV</t>
  </si>
  <si>
    <t>BHK IQ BOSKOVICE "B"</t>
  </si>
  <si>
    <t>B.H.C. STARSCOLOR MOST</t>
  </si>
  <si>
    <t>DRAGONS MODŘICE "B"</t>
  </si>
  <si>
    <t>OTÁHAL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</si>
</sst>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0" fillId="2" borderId="0" xfId="0" applyFill="1" applyBorder="1" applyAlignment="1"/>
    <xf numFmtId="0" fontId="1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/>
    <xf numFmtId="0" fontId="9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28" xfId="0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3" xfId="0" applyFont="1" applyFill="1" applyBorder="1" applyAlignment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2" borderId="9" xfId="0" applyFill="1" applyBorder="1" applyAlignment="1">
      <alignment horizontal="right"/>
    </xf>
    <xf numFmtId="0" fontId="0" fillId="2" borderId="9" xfId="0" applyFill="1" applyBorder="1" applyAlignment="1"/>
    <xf numFmtId="0" fontId="11" fillId="2" borderId="9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/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/>
    <xf numFmtId="0" fontId="11" fillId="3" borderId="9" xfId="0" applyFont="1" applyFill="1" applyBorder="1" applyAlignment="1">
      <alignment horizontal="right"/>
    </xf>
    <xf numFmtId="0" fontId="11" fillId="3" borderId="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16" fontId="12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Border="1"/>
    <xf numFmtId="0" fontId="1" fillId="2" borderId="0" xfId="0" applyFont="1" applyFill="1" applyAlignment="1"/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/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/>
    <xf numFmtId="0" fontId="17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16" xfId="0" applyBorder="1"/>
    <xf numFmtId="0" fontId="0" fillId="0" borderId="29" xfId="0" applyBorder="1"/>
    <xf numFmtId="0" fontId="0" fillId="0" borderId="20" xfId="0" applyBorder="1"/>
    <xf numFmtId="0" fontId="7" fillId="2" borderId="0" xfId="0" applyFont="1" applyFill="1" applyAlignment="1">
      <alignment vertical="center"/>
    </xf>
    <xf numFmtId="0" fontId="12" fillId="2" borderId="0" xfId="0" applyFont="1" applyFill="1" applyAlignment="1"/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3" borderId="9" xfId="0" applyFill="1" applyBorder="1" applyAlignment="1"/>
    <xf numFmtId="0" fontId="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4010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66818B-819C-4798-AABE-DB6BC7D0B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6A5ED44-6E3B-4EA7-B15D-977F36655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A5CA879-6831-41F9-98A8-EF4FFB3B7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4B61604-7B46-4807-B7BE-9D45283DC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9CD84C0-7B4D-46BF-92C7-2A00B977F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C32612E-91F8-4849-8F5C-068FBED29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98D0003-8747-438D-A05D-EF2E99434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38100</xdr:rowOff>
    </xdr:from>
    <xdr:to>
      <xdr:col>4</xdr:col>
      <xdr:colOff>23060</xdr:colOff>
      <xdr:row>2</xdr:row>
      <xdr:rowOff>258771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A840E07-3BB6-4EF7-89EB-5CB485304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048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44450</xdr:rowOff>
    </xdr:from>
    <xdr:to>
      <xdr:col>3</xdr:col>
      <xdr:colOff>137360</xdr:colOff>
      <xdr:row>2</xdr:row>
      <xdr:rowOff>265121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CF4744-E8A5-4680-8183-4BB4A509D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73050" y="44450"/>
          <a:ext cx="2074110" cy="817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4</xdr:col>
      <xdr:colOff>10360</xdr:colOff>
      <xdr:row>3</xdr:row>
      <xdr:rowOff>11121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D2FE36A-4991-4F69-9932-46309AF8F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92100" y="57150"/>
          <a:ext cx="2074110" cy="8175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19050</xdr:rowOff>
    </xdr:from>
    <xdr:to>
      <xdr:col>4</xdr:col>
      <xdr:colOff>4010</xdr:colOff>
      <xdr:row>2</xdr:row>
      <xdr:rowOff>239721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21587C4-58D4-4316-A871-2A0B23AFF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85750" y="19050"/>
          <a:ext cx="2074110" cy="8175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50800</xdr:rowOff>
    </xdr:from>
    <xdr:to>
      <xdr:col>3</xdr:col>
      <xdr:colOff>143710</xdr:colOff>
      <xdr:row>3</xdr:row>
      <xdr:rowOff>4771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8033A6A-4696-46A2-9B6A-D67B2ECD1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79400" y="50800"/>
          <a:ext cx="2074110" cy="8175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69850</xdr:rowOff>
    </xdr:from>
    <xdr:to>
      <xdr:col>3</xdr:col>
      <xdr:colOff>124660</xdr:colOff>
      <xdr:row>3</xdr:row>
      <xdr:rowOff>23821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F1DCA2-8619-4ED3-9817-E9131A260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60350" y="69850"/>
          <a:ext cx="2074110" cy="8175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50800</xdr:rowOff>
    </xdr:from>
    <xdr:to>
      <xdr:col>4</xdr:col>
      <xdr:colOff>4010</xdr:colOff>
      <xdr:row>3</xdr:row>
      <xdr:rowOff>4771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BC0D315-1D9B-43C8-B3BA-065AA95E06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85750" y="50800"/>
          <a:ext cx="2074110" cy="81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10360</xdr:colOff>
      <xdr:row>2</xdr:row>
      <xdr:rowOff>258771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7AFB2F-D320-4272-A10E-36E935C07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921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38100</xdr:rowOff>
    </xdr:from>
    <xdr:to>
      <xdr:col>4</xdr:col>
      <xdr:colOff>4010</xdr:colOff>
      <xdr:row>2</xdr:row>
      <xdr:rowOff>258771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3898CB7-44AC-487B-9B55-E3BBA1063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8575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3</xdr:col>
      <xdr:colOff>118310</xdr:colOff>
      <xdr:row>3</xdr:row>
      <xdr:rowOff>17471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D345C2E-E13A-42D9-A3E7-3ACC296E5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63500"/>
          <a:ext cx="2074110" cy="8175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4</xdr:col>
      <xdr:colOff>29410</xdr:colOff>
      <xdr:row>2</xdr:row>
      <xdr:rowOff>258771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41279E0-93DC-4476-99B4-005672B06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115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25400</xdr:rowOff>
    </xdr:from>
    <xdr:to>
      <xdr:col>3</xdr:col>
      <xdr:colOff>124660</xdr:colOff>
      <xdr:row>2</xdr:row>
      <xdr:rowOff>246071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03A515-59E8-4EEC-A7C9-7F8D6CD0E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60350" y="25400"/>
          <a:ext cx="2074110" cy="81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I37"/>
  <sheetViews>
    <sheetView topLeftCell="A9" zoomScale="70" zoomScaleNormal="70" workbookViewId="0">
      <selection activeCell="O29" sqref="O29"/>
    </sheetView>
  </sheetViews>
  <sheetFormatPr defaultRowHeight="14.5" x14ac:dyDescent="0.35"/>
  <cols>
    <col min="1" max="1" width="3.6328125" style="13" customWidth="1"/>
    <col min="2" max="2" width="26.1796875" style="13" customWidth="1"/>
    <col min="3" max="5" width="3.81640625" style="13" customWidth="1"/>
    <col min="6" max="6" width="4.08984375" style="13" customWidth="1"/>
    <col min="7" max="7" width="4.6328125" style="87" customWidth="1"/>
    <col min="8" max="8" width="1.7265625" style="15" customWidth="1"/>
    <col min="9" max="9" width="4.81640625" style="84" customWidth="1"/>
    <col min="10" max="10" width="5" style="15" customWidth="1"/>
    <col min="11" max="11" width="5.08984375" style="13" customWidth="1"/>
    <col min="12" max="12" width="2.1796875" style="87" customWidth="1"/>
    <col min="13" max="13" width="4.26953125" style="96" customWidth="1"/>
    <col min="14" max="14" width="0.81640625" style="97" customWidth="1"/>
    <col min="15" max="15" width="4.08984375" style="98" customWidth="1"/>
    <col min="16" max="16" width="1.54296875" style="84" customWidth="1"/>
    <col min="17" max="17" width="7.7265625" style="131" customWidth="1"/>
    <col min="18" max="35" width="4.81640625" style="13" customWidth="1"/>
    <col min="36" max="37" width="8.7265625" style="13" customWidth="1"/>
    <col min="38" max="16384" width="8.7265625" style="13"/>
  </cols>
  <sheetData>
    <row r="1" spans="1:35" x14ac:dyDescent="0.35">
      <c r="C1" s="161" t="s">
        <v>155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35" x14ac:dyDescent="0.35"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35" x14ac:dyDescent="0.35">
      <c r="C3" s="162" t="s">
        <v>156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5" spans="1:35" x14ac:dyDescent="0.35">
      <c r="A5" s="88"/>
      <c r="B5" s="88"/>
      <c r="C5" s="100" t="s">
        <v>148</v>
      </c>
      <c r="D5" s="100" t="s">
        <v>141</v>
      </c>
      <c r="E5" s="100" t="s">
        <v>142</v>
      </c>
      <c r="F5" s="100" t="s">
        <v>143</v>
      </c>
      <c r="G5" s="168" t="s">
        <v>146</v>
      </c>
      <c r="H5" s="168"/>
      <c r="I5" s="168"/>
      <c r="J5" s="100" t="s">
        <v>7</v>
      </c>
      <c r="K5" s="100" t="s">
        <v>8</v>
      </c>
      <c r="L5" s="102"/>
      <c r="M5" s="103" t="s">
        <v>149</v>
      </c>
      <c r="N5" s="104"/>
      <c r="O5" s="105" t="s">
        <v>150</v>
      </c>
      <c r="P5" s="106"/>
      <c r="Q5" s="132"/>
      <c r="R5" s="10"/>
      <c r="S5" s="10"/>
      <c r="T5" s="10"/>
      <c r="U5" s="10"/>
      <c r="V5" s="10"/>
      <c r="W5" s="164" t="s">
        <v>157</v>
      </c>
      <c r="X5" s="164"/>
      <c r="Y5" s="164"/>
      <c r="Z5" s="164"/>
      <c r="AA5" s="164"/>
      <c r="AB5" s="10"/>
      <c r="AC5" s="10"/>
      <c r="AD5" s="10"/>
      <c r="AE5" s="10"/>
      <c r="AF5" s="10"/>
      <c r="AG5" s="10"/>
      <c r="AH5" s="10"/>
      <c r="AI5" s="10"/>
    </row>
    <row r="6" spans="1:35" x14ac:dyDescent="0.35">
      <c r="A6" s="116" t="s">
        <v>15</v>
      </c>
      <c r="B6" s="138" t="str">
        <f t="array" aca="1" ref="B6" ca="1">INDEX($V$28:$V$36,MATCH(LARGE($AE$28:$AE$36-ROW($AE$28:$AE$36)/COUNT($AE$28:$AE$36),ROW(B6)-ROW(B$6)+1),$AE$28:$AE$36-ROW($AE$28:$AE$36)/COUNT($AE$28:$AE$36),0))</f>
        <v>TJ Sokol Stochov</v>
      </c>
      <c r="C6" s="118">
        <f ca="1">VLOOKUP($B6,$V$28:$AD$36,2,0)</f>
        <v>5</v>
      </c>
      <c r="D6" s="118">
        <f ca="1">VLOOKUP($B6,$V$28:$AD$36,3,0)</f>
        <v>2</v>
      </c>
      <c r="E6" s="118">
        <f ca="1">VLOOKUP($B6,$V$28:$AD$36,4,0)</f>
        <v>3</v>
      </c>
      <c r="F6" s="118">
        <f ca="1">VLOOKUP($B6,$V$28:$AD$36,5,0)</f>
        <v>0</v>
      </c>
      <c r="G6" s="119">
        <f t="shared" ref="G6:G7" ca="1" si="0">VLOOKUP($B6,$V$28:$AH$36,6,0)</f>
        <v>20</v>
      </c>
      <c r="H6" s="118" t="s">
        <v>0</v>
      </c>
      <c r="I6" s="85">
        <f t="shared" ref="I6:I8" ca="1" si="1">VLOOKUP($B6,$V$28:$AH$36,7,0)</f>
        <v>17</v>
      </c>
      <c r="J6" s="81">
        <f t="shared" ref="J6:J14" ca="1" si="2">VLOOKUP($B6,$V$28:$AH$36,8,0)</f>
        <v>3</v>
      </c>
      <c r="K6" s="118">
        <f t="shared" ref="K6:K9" ca="1" si="3">VLOOKUP($B6,$V$28:$AH$36,9,0)</f>
        <v>7</v>
      </c>
      <c r="L6" s="116" t="s">
        <v>151</v>
      </c>
      <c r="M6" s="121">
        <f ca="1">VLOOKUP($B6,$V$28:$AH$36,12,0)</f>
        <v>124</v>
      </c>
      <c r="N6" s="121" t="s">
        <v>0</v>
      </c>
      <c r="O6" s="121">
        <f ca="1">VLOOKUP($B6,$V$28:$AH$36,13,0)</f>
        <v>136</v>
      </c>
      <c r="P6" s="122" t="s">
        <v>152</v>
      </c>
      <c r="W6" s="160" t="s">
        <v>158</v>
      </c>
      <c r="X6" s="160"/>
      <c r="Y6" s="160"/>
      <c r="Z6" s="160"/>
      <c r="AA6" s="160"/>
    </row>
    <row r="7" spans="1:35" x14ac:dyDescent="0.35">
      <c r="A7" s="87" t="s">
        <v>16</v>
      </c>
      <c r="B7" s="23" t="str">
        <f t="array" aca="1" ref="B7" ca="1">INDEX($V$28:$V$36,MATCH(LARGE($AE$28:$AE$36-ROW($AE$28:$AE$36)/COUNT($AE$28:$AE$36),ROW(B7)-ROW(B$6)+1),$AE$28:$AE$36-ROW($AE$28:$AE$36)/COUNT($AE$28:$AE$36),0))</f>
        <v>BHL Žďár nad Sázavou</v>
      </c>
      <c r="C7" s="81">
        <f t="shared" ref="C7:C14" ca="1" si="4">VLOOKUP($B7,$V$28:$AD$36,2,0)</f>
        <v>3</v>
      </c>
      <c r="D7" s="81">
        <f t="shared" ref="D7:D14" ca="1" si="5">VLOOKUP($B7,$V$28:$AD$36,3,0)</f>
        <v>2</v>
      </c>
      <c r="E7" s="81">
        <f t="shared" ref="E7:E14" ca="1" si="6">VLOOKUP($B7,$V$28:$AD$36,4,0)</f>
        <v>0</v>
      </c>
      <c r="F7" s="81">
        <f t="shared" ref="F7:F14" ca="1" si="7">VLOOKUP($B7,$V$28:$AD$36,5,0)</f>
        <v>1</v>
      </c>
      <c r="G7" s="119">
        <f t="shared" ca="1" si="0"/>
        <v>13</v>
      </c>
      <c r="H7" s="81" t="s">
        <v>0</v>
      </c>
      <c r="I7" s="85">
        <f t="shared" ca="1" si="1"/>
        <v>11</v>
      </c>
      <c r="J7" s="81">
        <f ca="1">VLOOKUP($B7,$V$28:$AH$36,8,0)</f>
        <v>2</v>
      </c>
      <c r="K7" s="118">
        <f t="shared" ca="1" si="3"/>
        <v>4</v>
      </c>
      <c r="L7" s="87" t="s">
        <v>151</v>
      </c>
      <c r="M7" s="99">
        <f t="shared" ref="M7:M14" ca="1" si="8">VLOOKUP($B7,$V$28:$AH$36,12,0)</f>
        <v>71</v>
      </c>
      <c r="N7" s="99" t="s">
        <v>0</v>
      </c>
      <c r="O7" s="99">
        <f t="shared" ref="O7:O14" ca="1" si="9">VLOOKUP($B7,$V$28:$AH$36,13,0)</f>
        <v>64</v>
      </c>
      <c r="P7" s="84" t="s">
        <v>152</v>
      </c>
      <c r="W7" s="160" t="s">
        <v>159</v>
      </c>
      <c r="X7" s="160"/>
      <c r="Y7" s="160"/>
      <c r="Z7" s="160"/>
      <c r="AA7" s="160"/>
    </row>
    <row r="8" spans="1:35" x14ac:dyDescent="0.35">
      <c r="A8" s="116" t="s">
        <v>18</v>
      </c>
      <c r="B8" s="138" t="str">
        <f t="array" aca="1" ref="B8" ca="1">INDEX($V$28:$V$36,MATCH(LARGE($AE$28:$AE$36-ROW($AE$28:$AE$36)/COUNT($AE$28:$AE$36),ROW(B8)-ROW(B$6)+1),$AE$28:$AE$36-ROW($AE$28:$AE$36)/COUNT($AE$28:$AE$36),0))</f>
        <v>THE Orel Bohunice</v>
      </c>
      <c r="C8" s="118">
        <f t="shared" ca="1" si="4"/>
        <v>3</v>
      </c>
      <c r="D8" s="118">
        <f t="shared" ca="1" si="5"/>
        <v>2</v>
      </c>
      <c r="E8" s="118">
        <f t="shared" ca="1" si="6"/>
        <v>0</v>
      </c>
      <c r="F8" s="118">
        <f t="shared" ca="1" si="7"/>
        <v>1</v>
      </c>
      <c r="G8" s="119">
        <f ca="1">VLOOKUP($B8,$V$28:$AH$36,6,0)</f>
        <v>10</v>
      </c>
      <c r="H8" s="118" t="s">
        <v>0</v>
      </c>
      <c r="I8" s="85">
        <f t="shared" ca="1" si="1"/>
        <v>8</v>
      </c>
      <c r="J8" s="81">
        <f t="shared" ca="1" si="2"/>
        <v>2</v>
      </c>
      <c r="K8" s="118">
        <f t="shared" ca="1" si="3"/>
        <v>4</v>
      </c>
      <c r="L8" s="116" t="s">
        <v>151</v>
      </c>
      <c r="M8" s="121">
        <f t="shared" ca="1" si="8"/>
        <v>62</v>
      </c>
      <c r="N8" s="121" t="s">
        <v>0</v>
      </c>
      <c r="O8" s="121">
        <f t="shared" ca="1" si="9"/>
        <v>50</v>
      </c>
      <c r="P8" s="122" t="s">
        <v>152</v>
      </c>
      <c r="W8" s="160" t="s">
        <v>160</v>
      </c>
      <c r="X8" s="160"/>
      <c r="Y8" s="160"/>
      <c r="Z8" s="160"/>
      <c r="AA8" s="160"/>
    </row>
    <row r="9" spans="1:35" x14ac:dyDescent="0.35">
      <c r="A9" s="87" t="s">
        <v>17</v>
      </c>
      <c r="B9" s="23" t="str">
        <f t="array" aca="1" ref="B9" ca="1">INDEX($V$28:$V$36,MATCH(LARGE($AE$28:$AE$36-ROW($AE$28:$AE$36)/COUNT($AE$28:$AE$36),ROW(B9)-ROW(B$6)+1),$AE$28:$AE$36-ROW($AE$28:$AE$36)/COUNT($AE$28:$AE$36),0))</f>
        <v>B.H.C. StarColor Most</v>
      </c>
      <c r="C9" s="81">
        <f t="shared" ca="1" si="4"/>
        <v>5</v>
      </c>
      <c r="D9" s="81">
        <f t="shared" ca="1" si="5"/>
        <v>0</v>
      </c>
      <c r="E9" s="81">
        <f t="shared" ca="1" si="6"/>
        <v>4</v>
      </c>
      <c r="F9" s="81">
        <f t="shared" ca="1" si="7"/>
        <v>1</v>
      </c>
      <c r="G9" s="119">
        <f t="shared" ref="G9:G14" ca="1" si="10">VLOOKUP($B9,$V$28:$AH$36,6,0)</f>
        <v>13</v>
      </c>
      <c r="H9" s="81" t="s">
        <v>0</v>
      </c>
      <c r="I9" s="85">
        <f ca="1">VLOOKUP($B9,$V$28:$AH$36,7,0)</f>
        <v>15</v>
      </c>
      <c r="J9" s="81">
        <f t="shared" ca="1" si="2"/>
        <v>-2</v>
      </c>
      <c r="K9" s="118">
        <f t="shared" ca="1" si="3"/>
        <v>4</v>
      </c>
      <c r="L9" s="87" t="s">
        <v>151</v>
      </c>
      <c r="M9" s="99">
        <f t="shared" ca="1" si="8"/>
        <v>79</v>
      </c>
      <c r="N9" s="99" t="s">
        <v>0</v>
      </c>
      <c r="O9" s="99">
        <f t="shared" ca="1" si="9"/>
        <v>85</v>
      </c>
      <c r="P9" s="84" t="s">
        <v>152</v>
      </c>
      <c r="W9" s="160" t="s">
        <v>161</v>
      </c>
      <c r="X9" s="160"/>
      <c r="Y9" s="160"/>
      <c r="Z9" s="160"/>
      <c r="AA9" s="160"/>
    </row>
    <row r="10" spans="1:35" x14ac:dyDescent="0.35">
      <c r="A10" s="116" t="s">
        <v>19</v>
      </c>
      <c r="B10" s="138" t="str">
        <f t="array" aca="1" ref="B10" ca="1">INDEX($V$28:$V$36,MATCH(LARGE($AE$28:$AE$36-ROW($AE$28:$AE$36)/COUNT($AE$28:$AE$36),ROW(B10)-ROW(B$6)+1),$AE$28:$AE$36-ROW($AE$28:$AE$36)/COUNT($AE$28:$AE$36),0))</f>
        <v>Dragons Modřice "B"</v>
      </c>
      <c r="C10" s="118">
        <f t="shared" ca="1" si="4"/>
        <v>3</v>
      </c>
      <c r="D10" s="118">
        <f t="shared" ca="1" si="5"/>
        <v>1</v>
      </c>
      <c r="E10" s="118">
        <f t="shared" ca="1" si="6"/>
        <v>1</v>
      </c>
      <c r="F10" s="118">
        <f t="shared" ca="1" si="7"/>
        <v>1</v>
      </c>
      <c r="G10" s="119">
        <f t="shared" ca="1" si="10"/>
        <v>10</v>
      </c>
      <c r="H10" s="118" t="s">
        <v>0</v>
      </c>
      <c r="I10" s="85">
        <f t="shared" ref="I10:I14" ca="1" si="11">VLOOKUP($B10,$V$28:$AH$36,7,0)</f>
        <v>10</v>
      </c>
      <c r="J10" s="81">
        <f t="shared" ca="1" si="2"/>
        <v>0</v>
      </c>
      <c r="K10" s="118">
        <f ca="1">VLOOKUP($B10,$V$28:$AH$36,9,0)</f>
        <v>3</v>
      </c>
      <c r="L10" s="116" t="s">
        <v>151</v>
      </c>
      <c r="M10" s="121">
        <f ca="1">VLOOKUP($B10,$V$28:$AH$36,12,0)</f>
        <v>69</v>
      </c>
      <c r="N10" s="121" t="s">
        <v>0</v>
      </c>
      <c r="O10" s="121">
        <f t="shared" ca="1" si="9"/>
        <v>75</v>
      </c>
      <c r="P10" s="122" t="s">
        <v>152</v>
      </c>
      <c r="W10" s="160" t="s">
        <v>162</v>
      </c>
      <c r="X10" s="160"/>
      <c r="Y10" s="160"/>
      <c r="Z10" s="160"/>
      <c r="AA10" s="160"/>
    </row>
    <row r="11" spans="1:35" x14ac:dyDescent="0.35">
      <c r="A11" s="87" t="s">
        <v>20</v>
      </c>
      <c r="B11" s="23" t="str">
        <f t="array" aca="1" ref="B11" ca="1">INDEX($V$28:$V$36,MATCH(LARGE($AE$28:$AE$36-ROW($AE$28:$AE$36)/COUNT($AE$28:$AE$36),ROW(B11)-ROW(B$6)+1),$AE$28:$AE$36-ROW($AE$28:$AE$36)/COUNT($AE$28:$AE$36),0))</f>
        <v>BHK IQ Boskovice "B"</v>
      </c>
      <c r="C11" s="81">
        <f t="shared" ca="1" si="4"/>
        <v>3</v>
      </c>
      <c r="D11" s="81">
        <f t="shared" ca="1" si="5"/>
        <v>0</v>
      </c>
      <c r="E11" s="81">
        <f t="shared" ca="1" si="6"/>
        <v>3</v>
      </c>
      <c r="F11" s="81">
        <f t="shared" ca="1" si="7"/>
        <v>0</v>
      </c>
      <c r="G11" s="119">
        <f t="shared" ca="1" si="10"/>
        <v>9</v>
      </c>
      <c r="H11" s="81" t="s">
        <v>0</v>
      </c>
      <c r="I11" s="85">
        <f t="shared" ca="1" si="11"/>
        <v>9</v>
      </c>
      <c r="J11" s="81">
        <f t="shared" ca="1" si="2"/>
        <v>0</v>
      </c>
      <c r="K11" s="118">
        <f t="shared" ref="K11:K14" ca="1" si="12">VLOOKUP($B11,$V$28:$AH$36,9,0)</f>
        <v>3</v>
      </c>
      <c r="L11" s="87" t="s">
        <v>151</v>
      </c>
      <c r="M11" s="99">
        <f t="shared" ca="1" si="8"/>
        <v>59</v>
      </c>
      <c r="N11" s="99" t="s">
        <v>0</v>
      </c>
      <c r="O11" s="99">
        <f t="shared" ca="1" si="9"/>
        <v>54</v>
      </c>
      <c r="P11" s="84" t="s">
        <v>152</v>
      </c>
      <c r="W11" s="160" t="s">
        <v>163</v>
      </c>
      <c r="X11" s="160"/>
      <c r="Y11" s="160"/>
      <c r="Z11" s="160"/>
      <c r="AA11" s="160"/>
    </row>
    <row r="12" spans="1:35" x14ac:dyDescent="0.35">
      <c r="A12" s="116" t="s">
        <v>21</v>
      </c>
      <c r="B12" s="138" t="str">
        <f t="array" aca="1" ref="B12" ca="1">INDEX($V$28:$V$36,MATCH(LARGE($AE$28:$AE$36-ROW($AE$28:$AE$36)/COUNT($AE$28:$AE$36),ROW(B12)-ROW(B$6)+1),$AE$28:$AE$36-ROW($AE$28:$AE$36)/COUNT($AE$28:$AE$36),0))</f>
        <v>B.H.C. Dobrá</v>
      </c>
      <c r="C12" s="118">
        <f t="shared" ca="1" si="4"/>
        <v>4</v>
      </c>
      <c r="D12" s="118">
        <f t="shared" ca="1" si="5"/>
        <v>0</v>
      </c>
      <c r="E12" s="118">
        <f t="shared" ca="1" si="6"/>
        <v>3</v>
      </c>
      <c r="F12" s="118">
        <f t="shared" ca="1" si="7"/>
        <v>1</v>
      </c>
      <c r="G12" s="119">
        <f t="shared" ca="1" si="10"/>
        <v>13</v>
      </c>
      <c r="H12" s="118" t="s">
        <v>0</v>
      </c>
      <c r="I12" s="85">
        <f t="shared" ca="1" si="11"/>
        <v>14</v>
      </c>
      <c r="J12" s="81">
        <f t="shared" ca="1" si="2"/>
        <v>-1</v>
      </c>
      <c r="K12" s="118">
        <f t="shared" ca="1" si="12"/>
        <v>3</v>
      </c>
      <c r="L12" s="116" t="s">
        <v>151</v>
      </c>
      <c r="M12" s="121">
        <f t="shared" ca="1" si="8"/>
        <v>93</v>
      </c>
      <c r="N12" s="121" t="s">
        <v>0</v>
      </c>
      <c r="O12" s="121">
        <f ca="1">VLOOKUP($B12,$V$28:$AH$36,13,0)</f>
        <v>74</v>
      </c>
      <c r="P12" s="122" t="s">
        <v>152</v>
      </c>
      <c r="W12" s="160" t="s">
        <v>164</v>
      </c>
      <c r="X12" s="160"/>
      <c r="Y12" s="160"/>
      <c r="Z12" s="160"/>
      <c r="AA12" s="160"/>
    </row>
    <row r="13" spans="1:35" x14ac:dyDescent="0.35">
      <c r="A13" s="87" t="s">
        <v>22</v>
      </c>
      <c r="B13" s="23" t="str">
        <f t="array" aca="1" ref="B13" ca="1">INDEX($V$28:$V$36,MATCH(LARGE($AE$28:$AE$36-ROW($AE$28:$AE$36)/COUNT($AE$28:$AE$36),ROW(B13)-ROW(B$6)+1),$AE$28:$AE$36-ROW($AE$28:$AE$36)/COUNT($AE$28:$AE$36),0))</f>
        <v>Gunners Břeclav "B"</v>
      </c>
      <c r="C13" s="81">
        <f t="shared" ca="1" si="4"/>
        <v>4</v>
      </c>
      <c r="D13" s="81">
        <f t="shared" ca="1" si="5"/>
        <v>1</v>
      </c>
      <c r="E13" s="81">
        <f t="shared" ca="1" si="6"/>
        <v>0</v>
      </c>
      <c r="F13" s="81">
        <f t="shared" ca="1" si="7"/>
        <v>3</v>
      </c>
      <c r="G13" s="119">
        <f t="shared" ca="1" si="10"/>
        <v>10</v>
      </c>
      <c r="H13" s="81" t="s">
        <v>0</v>
      </c>
      <c r="I13" s="85">
        <f t="shared" ca="1" si="11"/>
        <v>14</v>
      </c>
      <c r="J13" s="81">
        <f t="shared" ca="1" si="2"/>
        <v>-4</v>
      </c>
      <c r="K13" s="118">
        <f t="shared" ca="1" si="12"/>
        <v>2</v>
      </c>
      <c r="L13" s="87" t="s">
        <v>151</v>
      </c>
      <c r="M13" s="99">
        <f t="shared" ca="1" si="8"/>
        <v>78</v>
      </c>
      <c r="N13" s="99" t="s">
        <v>0</v>
      </c>
      <c r="O13" s="99">
        <f t="shared" ca="1" si="9"/>
        <v>97</v>
      </c>
      <c r="P13" s="84" t="s">
        <v>152</v>
      </c>
      <c r="W13" s="160" t="s">
        <v>165</v>
      </c>
      <c r="X13" s="160"/>
      <c r="Y13" s="160"/>
      <c r="Z13" s="160"/>
      <c r="AA13" s="160"/>
    </row>
    <row r="14" spans="1:35" x14ac:dyDescent="0.35">
      <c r="A14" s="116" t="s">
        <v>23</v>
      </c>
      <c r="B14" s="138" t="str">
        <f t="array" aca="1" ref="B14" ca="1">INDEX($V$28:$V$36,MATCH(LARGE($AE$28:$AE$36-ROW($AE$28:$AE$36)/COUNT($AE$28:$AE$36),ROW(B14)-ROW(B$6)+1),$AE$28:$AE$36-ROW($AE$28:$AE$36)/COUNT($AE$28:$AE$36),0))</f>
        <v>Sokol Střelice</v>
      </c>
      <c r="C14" s="118">
        <f t="shared" ca="1" si="4"/>
        <v>0</v>
      </c>
      <c r="D14" s="118">
        <f t="shared" ca="1" si="5"/>
        <v>0</v>
      </c>
      <c r="E14" s="118">
        <f t="shared" ca="1" si="6"/>
        <v>0</v>
      </c>
      <c r="F14" s="118">
        <f t="shared" ca="1" si="7"/>
        <v>0</v>
      </c>
      <c r="G14" s="119">
        <f t="shared" ca="1" si="10"/>
        <v>0</v>
      </c>
      <c r="H14" s="118" t="s">
        <v>0</v>
      </c>
      <c r="I14" s="85">
        <f t="shared" ca="1" si="11"/>
        <v>0</v>
      </c>
      <c r="J14" s="81">
        <f t="shared" ca="1" si="2"/>
        <v>0</v>
      </c>
      <c r="K14" s="118">
        <f t="shared" ca="1" si="12"/>
        <v>0</v>
      </c>
      <c r="L14" s="116" t="s">
        <v>151</v>
      </c>
      <c r="M14" s="121">
        <f t="shared" ca="1" si="8"/>
        <v>0</v>
      </c>
      <c r="N14" s="121" t="s">
        <v>0</v>
      </c>
      <c r="O14" s="121">
        <f t="shared" ca="1" si="9"/>
        <v>0</v>
      </c>
      <c r="P14" s="122" t="s">
        <v>152</v>
      </c>
      <c r="W14" s="91"/>
      <c r="X14" s="91"/>
      <c r="Y14" s="91"/>
      <c r="Z14" s="91"/>
      <c r="AA14" s="91"/>
    </row>
    <row r="15" spans="1:35" x14ac:dyDescent="0.35">
      <c r="A15" s="87"/>
      <c r="B15" s="23"/>
      <c r="C15" s="81"/>
      <c r="D15" s="81"/>
      <c r="E15" s="81"/>
      <c r="F15" s="81"/>
      <c r="G15" s="83"/>
      <c r="H15" s="81"/>
      <c r="I15" s="85"/>
      <c r="J15" s="81"/>
      <c r="K15" s="81"/>
      <c r="M15" s="99"/>
      <c r="N15" s="99"/>
      <c r="O15" s="99"/>
      <c r="W15" s="91"/>
      <c r="X15" s="91"/>
      <c r="Y15" s="91"/>
      <c r="Z15" s="91"/>
      <c r="AA15" s="91"/>
    </row>
    <row r="16" spans="1:35" x14ac:dyDescent="0.35">
      <c r="A16" s="87"/>
      <c r="B16" s="23"/>
      <c r="C16" s="81"/>
      <c r="D16" s="15"/>
      <c r="E16" s="15"/>
      <c r="F16" s="15"/>
      <c r="G16" s="83"/>
      <c r="H16" s="81"/>
      <c r="I16" s="85"/>
      <c r="K16" s="81"/>
    </row>
    <row r="17" spans="1:35" ht="15.5" x14ac:dyDescent="0.35">
      <c r="A17" s="163" t="s">
        <v>153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35" ht="5.5" customHeight="1" x14ac:dyDescent="0.3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</row>
    <row r="19" spans="1:35" x14ac:dyDescent="0.35">
      <c r="A19" s="89">
        <v>1</v>
      </c>
      <c r="B19" s="108" t="s">
        <v>164</v>
      </c>
      <c r="C19" s="100">
        <v>5</v>
      </c>
      <c r="D19" s="100" t="s">
        <v>0</v>
      </c>
      <c r="E19" s="100">
        <v>4</v>
      </c>
      <c r="F19" s="165" t="s">
        <v>158</v>
      </c>
      <c r="G19" s="165"/>
      <c r="H19" s="165"/>
      <c r="I19" s="165"/>
      <c r="J19" s="165"/>
      <c r="K19" s="165"/>
      <c r="L19" s="89" t="s">
        <v>151</v>
      </c>
      <c r="M19" s="93">
        <v>15</v>
      </c>
      <c r="N19" s="94" t="s">
        <v>0</v>
      </c>
      <c r="O19" s="95">
        <v>21</v>
      </c>
      <c r="P19" s="90" t="s">
        <v>152</v>
      </c>
      <c r="Q19" s="133" t="s">
        <v>154</v>
      </c>
      <c r="AI19" s="96"/>
    </row>
    <row r="20" spans="1:35" x14ac:dyDescent="0.35">
      <c r="A20" s="123">
        <v>2</v>
      </c>
      <c r="B20" s="124" t="s">
        <v>164</v>
      </c>
      <c r="C20" s="125">
        <v>5</v>
      </c>
      <c r="D20" s="125" t="s">
        <v>0</v>
      </c>
      <c r="E20" s="125">
        <v>2</v>
      </c>
      <c r="F20" s="167" t="s">
        <v>157</v>
      </c>
      <c r="G20" s="167"/>
      <c r="H20" s="167"/>
      <c r="I20" s="167"/>
      <c r="J20" s="167"/>
      <c r="K20" s="167"/>
      <c r="L20" s="123" t="s">
        <v>151</v>
      </c>
      <c r="M20" s="127">
        <v>30</v>
      </c>
      <c r="N20" s="128" t="s">
        <v>0</v>
      </c>
      <c r="O20" s="129">
        <v>23</v>
      </c>
      <c r="P20" s="130" t="s">
        <v>152</v>
      </c>
      <c r="Q20" s="135" t="s">
        <v>154</v>
      </c>
      <c r="AI20" s="96"/>
    </row>
    <row r="21" spans="1:35" x14ac:dyDescent="0.35">
      <c r="A21" s="89">
        <v>3</v>
      </c>
      <c r="B21" s="109" t="s">
        <v>158</v>
      </c>
      <c r="C21" s="101">
        <v>3</v>
      </c>
      <c r="D21" s="101" t="s">
        <v>0</v>
      </c>
      <c r="E21" s="101">
        <v>1</v>
      </c>
      <c r="F21" s="165" t="s">
        <v>157</v>
      </c>
      <c r="G21" s="165"/>
      <c r="H21" s="165"/>
      <c r="I21" s="165"/>
      <c r="J21" s="165"/>
      <c r="K21" s="165"/>
      <c r="L21" s="89" t="s">
        <v>151</v>
      </c>
      <c r="M21" s="93">
        <v>24</v>
      </c>
      <c r="N21" s="94" t="s">
        <v>0</v>
      </c>
      <c r="O21" s="95">
        <v>16</v>
      </c>
      <c r="P21" s="90" t="s">
        <v>152</v>
      </c>
      <c r="Q21" s="133" t="s">
        <v>154</v>
      </c>
      <c r="AI21" s="96"/>
    </row>
    <row r="22" spans="1:35" x14ac:dyDescent="0.35">
      <c r="A22" s="123">
        <v>4</v>
      </c>
      <c r="B22" s="126" t="s">
        <v>157</v>
      </c>
      <c r="C22" s="125">
        <v>2</v>
      </c>
      <c r="D22" s="125" t="s">
        <v>0</v>
      </c>
      <c r="E22" s="125">
        <v>3</v>
      </c>
      <c r="F22" s="167" t="s">
        <v>158</v>
      </c>
      <c r="G22" s="167"/>
      <c r="H22" s="167"/>
      <c r="I22" s="167"/>
      <c r="J22" s="167"/>
      <c r="K22" s="167"/>
      <c r="L22" s="123" t="s">
        <v>151</v>
      </c>
      <c r="M22" s="127">
        <v>19</v>
      </c>
      <c r="N22" s="128" t="s">
        <v>0</v>
      </c>
      <c r="O22" s="129">
        <v>17</v>
      </c>
      <c r="P22" s="130" t="s">
        <v>152</v>
      </c>
      <c r="Q22" s="135" t="s">
        <v>154</v>
      </c>
      <c r="AI22" s="96"/>
    </row>
    <row r="23" spans="1:35" x14ac:dyDescent="0.35">
      <c r="A23" s="89">
        <v>5</v>
      </c>
      <c r="B23" s="109" t="s">
        <v>157</v>
      </c>
      <c r="C23" s="101">
        <v>5</v>
      </c>
      <c r="D23" s="101" t="s">
        <v>0</v>
      </c>
      <c r="E23" s="101">
        <v>3</v>
      </c>
      <c r="F23" s="165" t="s">
        <v>164</v>
      </c>
      <c r="G23" s="165"/>
      <c r="H23" s="165"/>
      <c r="I23" s="165"/>
      <c r="J23" s="165"/>
      <c r="K23" s="165"/>
      <c r="L23" s="89" t="s">
        <v>151</v>
      </c>
      <c r="M23" s="93">
        <v>20</v>
      </c>
      <c r="N23" s="94" t="s">
        <v>0</v>
      </c>
      <c r="O23" s="95">
        <v>26</v>
      </c>
      <c r="P23" s="90" t="s">
        <v>152</v>
      </c>
      <c r="Q23" s="133" t="s">
        <v>154</v>
      </c>
    </row>
    <row r="24" spans="1:35" x14ac:dyDescent="0.35">
      <c r="A24" s="123">
        <v>6</v>
      </c>
      <c r="B24" s="126" t="s">
        <v>160</v>
      </c>
      <c r="C24" s="125">
        <v>4</v>
      </c>
      <c r="D24" s="125" t="s">
        <v>0</v>
      </c>
      <c r="E24" s="125">
        <v>4</v>
      </c>
      <c r="F24" s="167" t="s">
        <v>162</v>
      </c>
      <c r="G24" s="167"/>
      <c r="H24" s="167"/>
      <c r="I24" s="167"/>
      <c r="J24" s="167"/>
      <c r="K24" s="167"/>
      <c r="L24" s="123" t="s">
        <v>151</v>
      </c>
      <c r="M24" s="127">
        <v>33</v>
      </c>
      <c r="N24" s="128" t="s">
        <v>0</v>
      </c>
      <c r="O24" s="129">
        <v>27</v>
      </c>
      <c r="P24" s="130" t="s">
        <v>152</v>
      </c>
      <c r="Q24" s="135" t="s">
        <v>154</v>
      </c>
    </row>
    <row r="25" spans="1:35" x14ac:dyDescent="0.35">
      <c r="A25" s="89">
        <v>7</v>
      </c>
      <c r="B25" s="109" t="s">
        <v>159</v>
      </c>
      <c r="C25" s="101">
        <v>2</v>
      </c>
      <c r="D25" s="101" t="s">
        <v>0</v>
      </c>
      <c r="E25" s="101">
        <v>2</v>
      </c>
      <c r="F25" s="165" t="s">
        <v>165</v>
      </c>
      <c r="G25" s="165"/>
      <c r="H25" s="165"/>
      <c r="I25" s="165"/>
      <c r="J25" s="165"/>
      <c r="K25" s="165"/>
      <c r="L25" s="89" t="s">
        <v>151</v>
      </c>
      <c r="M25" s="93">
        <v>18</v>
      </c>
      <c r="N25" s="94" t="s">
        <v>0</v>
      </c>
      <c r="O25" s="95">
        <v>16</v>
      </c>
      <c r="P25" s="90" t="s">
        <v>152</v>
      </c>
      <c r="Q25" s="133" t="s">
        <v>154</v>
      </c>
    </row>
    <row r="26" spans="1:35" x14ac:dyDescent="0.35">
      <c r="A26" s="123">
        <v>8</v>
      </c>
      <c r="B26" s="126" t="s">
        <v>160</v>
      </c>
      <c r="C26" s="125">
        <v>3</v>
      </c>
      <c r="D26" s="125" t="s">
        <v>0</v>
      </c>
      <c r="E26" s="125">
        <v>3</v>
      </c>
      <c r="F26" s="167" t="s">
        <v>165</v>
      </c>
      <c r="G26" s="167"/>
      <c r="H26" s="167"/>
      <c r="I26" s="167"/>
      <c r="J26" s="167"/>
      <c r="K26" s="167"/>
      <c r="L26" s="123" t="s">
        <v>151</v>
      </c>
      <c r="M26" s="127">
        <v>15</v>
      </c>
      <c r="N26" s="128" t="s">
        <v>0</v>
      </c>
      <c r="O26" s="129">
        <v>13</v>
      </c>
      <c r="P26" s="130" t="s">
        <v>152</v>
      </c>
      <c r="Q26" s="135" t="s">
        <v>154</v>
      </c>
    </row>
    <row r="27" spans="1:35" x14ac:dyDescent="0.35">
      <c r="A27" s="89">
        <v>9</v>
      </c>
      <c r="B27" s="109" t="s">
        <v>161</v>
      </c>
      <c r="C27" s="101">
        <v>3</v>
      </c>
      <c r="D27" s="101" t="s">
        <v>0</v>
      </c>
      <c r="E27" s="101">
        <v>5</v>
      </c>
      <c r="F27" s="165" t="s">
        <v>162</v>
      </c>
      <c r="G27" s="165"/>
      <c r="H27" s="165"/>
      <c r="I27" s="165"/>
      <c r="J27" s="165"/>
      <c r="K27" s="165"/>
      <c r="L27" s="89" t="s">
        <v>151</v>
      </c>
      <c r="M27" s="93">
        <v>22</v>
      </c>
      <c r="N27" s="94" t="s">
        <v>0</v>
      </c>
      <c r="O27" s="95">
        <v>26</v>
      </c>
      <c r="P27" s="90" t="s">
        <v>152</v>
      </c>
      <c r="Q27" s="133" t="s">
        <v>154</v>
      </c>
      <c r="W27" s="16" t="s">
        <v>1</v>
      </c>
      <c r="X27" s="17" t="s">
        <v>2</v>
      </c>
      <c r="Y27" s="17" t="s">
        <v>3</v>
      </c>
      <c r="Z27" s="17" t="s">
        <v>4</v>
      </c>
      <c r="AA27" s="18" t="s">
        <v>5</v>
      </c>
      <c r="AB27" s="19" t="s">
        <v>6</v>
      </c>
      <c r="AC27" s="17" t="s">
        <v>7</v>
      </c>
      <c r="AD27" s="18" t="s">
        <v>8</v>
      </c>
      <c r="AE27" s="81" t="s">
        <v>9</v>
      </c>
    </row>
    <row r="28" spans="1:35" x14ac:dyDescent="0.35">
      <c r="A28" s="123">
        <v>10</v>
      </c>
      <c r="B28" s="126" t="s">
        <v>165</v>
      </c>
      <c r="C28" s="125">
        <v>2</v>
      </c>
      <c r="D28" s="125" t="s">
        <v>0</v>
      </c>
      <c r="E28" s="125">
        <v>4</v>
      </c>
      <c r="F28" s="167" t="s">
        <v>161</v>
      </c>
      <c r="G28" s="167"/>
      <c r="H28" s="167"/>
      <c r="I28" s="167"/>
      <c r="J28" s="167"/>
      <c r="K28" s="167"/>
      <c r="L28" s="123" t="s">
        <v>151</v>
      </c>
      <c r="M28" s="127">
        <v>17</v>
      </c>
      <c r="N28" s="128" t="s">
        <v>0</v>
      </c>
      <c r="O28" s="129">
        <v>17</v>
      </c>
      <c r="P28" s="130" t="s">
        <v>152</v>
      </c>
      <c r="Q28" s="135" t="s">
        <v>154</v>
      </c>
      <c r="V28" s="92" t="str">
        <f t="shared" ref="V28:V36" si="13">W5</f>
        <v>Gunners Břeclav "B"</v>
      </c>
      <c r="W28" s="20">
        <f>SUM(X28:Z28)</f>
        <v>4</v>
      </c>
      <c r="X28" s="15">
        <f t="array" ref="X28">SUM((home=V28)*(homescore&gt;visitorscore),(visitor=V28)*(visitorscore&gt;homescore))</f>
        <v>1</v>
      </c>
      <c r="Y28" s="15">
        <f t="array" ref="Y28">SUM((home=V28)*(homescore=visitorscore)*ISNUMBER(visitorscore),(visitor=V28)*(visitorscore=homescore)*ISNUMBER(homescore))</f>
        <v>0</v>
      </c>
      <c r="Z28" s="15">
        <f t="array" ref="Z28">SUM((home=V28)*(homescore&lt;visitorscore),(visitor=V28)*(visitorscore&lt;homescore))</f>
        <v>3</v>
      </c>
      <c r="AA28" s="21">
        <f t="shared" ref="AA28" ca="1" si="14">SUMIF(home,V28,homescore)+SUMIF(visitor,V28,visitorscore)</f>
        <v>10</v>
      </c>
      <c r="AB28" s="22">
        <f t="shared" ref="AB28" ca="1" si="15">SUMIF(home,V28,visitorscore)+SUMIF(visitor,V28,homescore)</f>
        <v>14</v>
      </c>
      <c r="AC28" s="81">
        <f ca="1">AA28-AB28</f>
        <v>-4</v>
      </c>
      <c r="AD28" s="21">
        <f>(X28*2)+Y28</f>
        <v>2</v>
      </c>
      <c r="AE28" s="13">
        <f ca="1">AA28+AC28*10000+AD28*1000000000</f>
        <v>1999960010</v>
      </c>
      <c r="AG28" s="21">
        <f ca="1">SUMIF(home,V28,homegoal)+SUMIF(visitor,V28,visitorgoal)</f>
        <v>78</v>
      </c>
      <c r="AH28" s="21">
        <f t="shared" ref="AH28:AH36" ca="1" si="16">SUMIF(home,V28,visitorgoal)+SUMIF(visitor,V28,homegoal)</f>
        <v>97</v>
      </c>
    </row>
    <row r="29" spans="1:35" x14ac:dyDescent="0.35">
      <c r="A29" s="89">
        <v>11</v>
      </c>
      <c r="B29" s="109" t="s">
        <v>162</v>
      </c>
      <c r="C29" s="101">
        <v>4</v>
      </c>
      <c r="D29" s="101" t="s">
        <v>0</v>
      </c>
      <c r="E29" s="101">
        <v>3</v>
      </c>
      <c r="F29" s="165" t="s">
        <v>160</v>
      </c>
      <c r="G29" s="165"/>
      <c r="H29" s="165"/>
      <c r="I29" s="165"/>
      <c r="J29" s="165"/>
      <c r="K29" s="165"/>
      <c r="L29" s="89" t="s">
        <v>151</v>
      </c>
      <c r="M29" s="93">
        <v>21</v>
      </c>
      <c r="N29" s="94" t="s">
        <v>0</v>
      </c>
      <c r="O29" s="95">
        <v>31</v>
      </c>
      <c r="P29" s="90" t="s">
        <v>152</v>
      </c>
      <c r="Q29" s="133" t="s">
        <v>154</v>
      </c>
      <c r="V29" s="92" t="str">
        <f t="shared" si="13"/>
        <v>THE Orel Bohunice</v>
      </c>
      <c r="W29" s="20">
        <f t="shared" ref="W29:W36" si="17">SUM(X29:Z29)</f>
        <v>3</v>
      </c>
      <c r="X29" s="15">
        <f t="array" ref="X29">SUM((home=V29)*(homescore&gt;visitorscore),(visitor=V29)*(visitorscore&gt;homescore))</f>
        <v>2</v>
      </c>
      <c r="Y29" s="15">
        <f t="array" ref="Y29">SUM((home=V29)*(homescore=visitorscore)*ISNUMBER(visitorscore),(visitor=V29)*(visitorscore=homescore)*ISNUMBER(homescore))</f>
        <v>0</v>
      </c>
      <c r="Z29" s="15">
        <f t="array" ref="Z29">SUM((home=V29)*(homescore&lt;visitorscore),(visitor=V29)*(visitorscore&lt;homescore))</f>
        <v>1</v>
      </c>
      <c r="AA29" s="21">
        <f t="shared" ref="AA29" ca="1" si="18">SUMIF(home,V29,homescore)+SUMIF(visitor,V29,visitorscore)</f>
        <v>10</v>
      </c>
      <c r="AB29" s="22">
        <f t="shared" ref="AB29" ca="1" si="19">SUMIF(home,V29,visitorscore)+SUMIF(visitor,V29,homescore)</f>
        <v>8</v>
      </c>
      <c r="AC29" s="81">
        <f t="shared" ref="AC29:AC36" ca="1" si="20">AA29-AB29</f>
        <v>2</v>
      </c>
      <c r="AD29" s="21">
        <f t="shared" ref="AD29:AD36" si="21">(X29*2)+Y29</f>
        <v>4</v>
      </c>
      <c r="AE29" s="13">
        <f t="shared" ref="AE29:AE36" ca="1" si="22">AA29+AC29*10000+AD29*1000000000</f>
        <v>4000020010</v>
      </c>
      <c r="AG29" s="21">
        <f t="shared" ref="AG29:AG36" ca="1" si="23">SUMIF(home,V29,homegoal)+SUMIF(visitor,V29,visitorgoal)</f>
        <v>62</v>
      </c>
      <c r="AH29" s="21">
        <f t="shared" ca="1" si="16"/>
        <v>50</v>
      </c>
    </row>
    <row r="30" spans="1:35" x14ac:dyDescent="0.35">
      <c r="A30" s="123">
        <v>12</v>
      </c>
      <c r="B30" s="126" t="s">
        <v>165</v>
      </c>
      <c r="C30" s="125">
        <v>3</v>
      </c>
      <c r="D30" s="125" t="s">
        <v>0</v>
      </c>
      <c r="E30" s="125">
        <v>3</v>
      </c>
      <c r="F30" s="167" t="s">
        <v>159</v>
      </c>
      <c r="G30" s="167"/>
      <c r="H30" s="167"/>
      <c r="I30" s="167"/>
      <c r="J30" s="167"/>
      <c r="K30" s="167"/>
      <c r="L30" s="123" t="s">
        <v>151</v>
      </c>
      <c r="M30" s="127">
        <v>20</v>
      </c>
      <c r="N30" s="128" t="s">
        <v>0</v>
      </c>
      <c r="O30" s="129">
        <v>21</v>
      </c>
      <c r="P30" s="130" t="s">
        <v>152</v>
      </c>
      <c r="Q30" s="135" t="s">
        <v>154</v>
      </c>
      <c r="V30" s="92" t="str">
        <f t="shared" si="13"/>
        <v>BHK IQ Boskovice "B"</v>
      </c>
      <c r="W30" s="20">
        <f t="shared" si="17"/>
        <v>3</v>
      </c>
      <c r="X30" s="15">
        <f t="array" ref="X30">SUM((home=V30)*(homescore&gt;visitorscore),(visitor=V30)*(visitorscore&gt;homescore))</f>
        <v>0</v>
      </c>
      <c r="Y30" s="15">
        <f t="array" ref="Y30">SUM((home=V30)*(homescore=visitorscore)*ISNUMBER(visitorscore),(visitor=V30)*(visitorscore=homescore)*ISNUMBER(homescore))</f>
        <v>3</v>
      </c>
      <c r="Z30" s="15">
        <f t="array" ref="Z30">SUM((home=V30)*(homescore&lt;visitorscore),(visitor=V30)*(visitorscore&lt;homescore))</f>
        <v>0</v>
      </c>
      <c r="AA30" s="21">
        <f t="shared" ref="AA30" ca="1" si="24">SUMIF(home,V30,homescore)+SUMIF(visitor,V30,visitorscore)</f>
        <v>9</v>
      </c>
      <c r="AB30" s="22">
        <f t="shared" ref="AB30" ca="1" si="25">SUMIF(home,V30,visitorscore)+SUMIF(visitor,V30,homescore)</f>
        <v>9</v>
      </c>
      <c r="AC30" s="81">
        <f t="shared" ca="1" si="20"/>
        <v>0</v>
      </c>
      <c r="AD30" s="21">
        <f t="shared" si="21"/>
        <v>3</v>
      </c>
      <c r="AE30" s="13">
        <f t="shared" ca="1" si="22"/>
        <v>3000000009</v>
      </c>
      <c r="AG30" s="21">
        <f t="shared" ca="1" si="23"/>
        <v>59</v>
      </c>
      <c r="AH30" s="21">
        <f t="shared" ca="1" si="16"/>
        <v>54</v>
      </c>
    </row>
    <row r="31" spans="1:35" x14ac:dyDescent="0.35">
      <c r="A31" s="89">
        <v>13</v>
      </c>
      <c r="B31" s="109" t="s">
        <v>162</v>
      </c>
      <c r="C31" s="101">
        <v>3</v>
      </c>
      <c r="D31" s="101" t="s">
        <v>0</v>
      </c>
      <c r="E31" s="101">
        <v>3</v>
      </c>
      <c r="F31" s="165" t="s">
        <v>161</v>
      </c>
      <c r="G31" s="165"/>
      <c r="H31" s="165"/>
      <c r="I31" s="165"/>
      <c r="J31" s="165"/>
      <c r="K31" s="165"/>
      <c r="L31" s="89" t="s">
        <v>151</v>
      </c>
      <c r="M31" s="93">
        <v>32</v>
      </c>
      <c r="N31" s="94" t="s">
        <v>0</v>
      </c>
      <c r="O31" s="95">
        <v>30</v>
      </c>
      <c r="P31" s="90" t="s">
        <v>152</v>
      </c>
      <c r="Q31" s="133" t="s">
        <v>154</v>
      </c>
      <c r="V31" s="92" t="str">
        <f t="shared" si="13"/>
        <v>B.H.C. Dobrá</v>
      </c>
      <c r="W31" s="20">
        <f t="shared" si="17"/>
        <v>4</v>
      </c>
      <c r="X31" s="15">
        <f t="array" ref="X31">SUM((home=V31)*(homescore&gt;visitorscore),(visitor=V31)*(visitorscore&gt;homescore))</f>
        <v>0</v>
      </c>
      <c r="Y31" s="15">
        <f t="array" ref="Y31">SUM((home=V31)*(homescore=visitorscore)*ISNUMBER(visitorscore),(visitor=V31)*(visitorscore=homescore)*ISNUMBER(homescore))</f>
        <v>3</v>
      </c>
      <c r="Z31" s="15">
        <f t="array" ref="Z31">SUM((home=V31)*(homescore&lt;visitorscore),(visitor=V31)*(visitorscore&lt;homescore))</f>
        <v>1</v>
      </c>
      <c r="AA31" s="21">
        <f t="shared" ref="AA31" ca="1" si="26">SUMIF(home,V31,homescore)+SUMIF(visitor,V31,visitorscore)</f>
        <v>13</v>
      </c>
      <c r="AB31" s="22">
        <f t="shared" ref="AB31" ca="1" si="27">SUMIF(home,V31,visitorscore)+SUMIF(visitor,V31,homescore)</f>
        <v>14</v>
      </c>
      <c r="AC31" s="81">
        <f t="shared" ca="1" si="20"/>
        <v>-1</v>
      </c>
      <c r="AD31" s="21">
        <f t="shared" si="21"/>
        <v>3</v>
      </c>
      <c r="AE31" s="13">
        <f t="shared" ca="1" si="22"/>
        <v>2999990013</v>
      </c>
      <c r="AG31" s="21">
        <f t="shared" ca="1" si="23"/>
        <v>93</v>
      </c>
      <c r="AH31" s="21">
        <f t="shared" ca="1" si="16"/>
        <v>74</v>
      </c>
    </row>
    <row r="32" spans="1:35" x14ac:dyDescent="0.35">
      <c r="A32" s="123">
        <v>14</v>
      </c>
      <c r="B32" s="126" t="s">
        <v>159</v>
      </c>
      <c r="C32" s="125">
        <v>4</v>
      </c>
      <c r="D32" s="125" t="s">
        <v>0</v>
      </c>
      <c r="E32" s="125">
        <v>4</v>
      </c>
      <c r="F32" s="167" t="s">
        <v>162</v>
      </c>
      <c r="G32" s="167"/>
      <c r="H32" s="167"/>
      <c r="I32" s="167"/>
      <c r="J32" s="167"/>
      <c r="K32" s="167"/>
      <c r="L32" s="123" t="s">
        <v>151</v>
      </c>
      <c r="M32" s="127">
        <v>20</v>
      </c>
      <c r="N32" s="128" t="s">
        <v>0</v>
      </c>
      <c r="O32" s="129">
        <v>18</v>
      </c>
      <c r="P32" s="130" t="s">
        <v>152</v>
      </c>
      <c r="Q32" s="135" t="s">
        <v>154</v>
      </c>
      <c r="V32" s="92" t="str">
        <f t="shared" si="13"/>
        <v>Dragons Modřice "B"</v>
      </c>
      <c r="W32" s="20">
        <f t="shared" si="17"/>
        <v>3</v>
      </c>
      <c r="X32" s="15">
        <f t="array" ref="X32">SUM((home=V32)*(homescore&gt;visitorscore),(visitor=V32)*(visitorscore&gt;homescore))</f>
        <v>1</v>
      </c>
      <c r="Y32" s="15">
        <f t="array" ref="Y32">SUM((home=V32)*(homescore=visitorscore)*ISNUMBER(visitorscore),(visitor=V32)*(visitorscore=homescore)*ISNUMBER(homescore))</f>
        <v>1</v>
      </c>
      <c r="Z32" s="15">
        <f t="array" ref="Z32">SUM((home=V32)*(homescore&lt;visitorscore),(visitor=V32)*(visitorscore&lt;homescore))</f>
        <v>1</v>
      </c>
      <c r="AA32" s="21">
        <f t="shared" ref="AA32" ca="1" si="28">SUMIF(home,V32,homescore)+SUMIF(visitor,V32,visitorscore)</f>
        <v>10</v>
      </c>
      <c r="AB32" s="22">
        <f t="shared" ref="AB32" ca="1" si="29">SUMIF(home,V32,visitorscore)+SUMIF(visitor,V32,homescore)</f>
        <v>10</v>
      </c>
      <c r="AC32" s="81">
        <f t="shared" ca="1" si="20"/>
        <v>0</v>
      </c>
      <c r="AD32" s="21">
        <f t="shared" si="21"/>
        <v>3</v>
      </c>
      <c r="AE32" s="13">
        <f t="shared" ca="1" si="22"/>
        <v>3000000010</v>
      </c>
      <c r="AG32" s="21">
        <f t="shared" ca="1" si="23"/>
        <v>69</v>
      </c>
      <c r="AH32" s="21">
        <f t="shared" ca="1" si="16"/>
        <v>75</v>
      </c>
    </row>
    <row r="33" spans="1:34" x14ac:dyDescent="0.35">
      <c r="A33" s="89">
        <v>15</v>
      </c>
      <c r="B33" s="108" t="s">
        <v>165</v>
      </c>
      <c r="C33" s="100">
        <v>3</v>
      </c>
      <c r="D33" s="100" t="s">
        <v>0</v>
      </c>
      <c r="E33" s="100">
        <v>3</v>
      </c>
      <c r="F33" s="165" t="s">
        <v>160</v>
      </c>
      <c r="G33" s="165"/>
      <c r="H33" s="165"/>
      <c r="I33" s="165"/>
      <c r="J33" s="165"/>
      <c r="K33" s="165"/>
      <c r="L33" s="89" t="s">
        <v>151</v>
      </c>
      <c r="M33" s="93">
        <v>13</v>
      </c>
      <c r="N33" s="94" t="s">
        <v>0</v>
      </c>
      <c r="O33" s="95">
        <v>14</v>
      </c>
      <c r="P33" s="90" t="s">
        <v>152</v>
      </c>
      <c r="Q33" s="133" t="s">
        <v>154</v>
      </c>
      <c r="V33" s="92" t="str">
        <f t="shared" si="13"/>
        <v>TJ Sokol Stochov</v>
      </c>
      <c r="W33" s="20">
        <f t="shared" si="17"/>
        <v>5</v>
      </c>
      <c r="X33" s="15">
        <f t="array" ref="X33">SUM((home=V33)*(homescore&gt;visitorscore),(visitor=V33)*(visitorscore&gt;homescore))</f>
        <v>2</v>
      </c>
      <c r="Y33" s="15">
        <f t="array" ref="Y33">SUM((home=V33)*(homescore=visitorscore)*ISNUMBER(visitorscore),(visitor=V33)*(visitorscore=homescore)*ISNUMBER(homescore))</f>
        <v>3</v>
      </c>
      <c r="Z33" s="15">
        <f t="array" ref="Z33">SUM((home=V33)*(homescore&lt;visitorscore),(visitor=V33)*(visitorscore&lt;homescore))</f>
        <v>0</v>
      </c>
      <c r="AA33" s="21">
        <f t="shared" ref="AA33" ca="1" si="30">SUMIF(home,V33,homescore)+SUMIF(visitor,V33,visitorscore)</f>
        <v>20</v>
      </c>
      <c r="AB33" s="22">
        <f t="shared" ref="AB33" ca="1" si="31">SUMIF(home,V33,visitorscore)+SUMIF(visitor,V33,homescore)</f>
        <v>17</v>
      </c>
      <c r="AC33" s="81">
        <f t="shared" ca="1" si="20"/>
        <v>3</v>
      </c>
      <c r="AD33" s="21">
        <f t="shared" si="21"/>
        <v>7</v>
      </c>
      <c r="AE33" s="13">
        <f t="shared" ca="1" si="22"/>
        <v>7000030020</v>
      </c>
      <c r="AG33" s="21">
        <f t="shared" ca="1" si="23"/>
        <v>124</v>
      </c>
      <c r="AH33" s="21">
        <f t="shared" ca="1" si="16"/>
        <v>136</v>
      </c>
    </row>
    <row r="34" spans="1:34" x14ac:dyDescent="0.35">
      <c r="A34" s="89"/>
      <c r="B34" s="108"/>
      <c r="C34" s="100"/>
      <c r="D34" s="100" t="s">
        <v>0</v>
      </c>
      <c r="E34" s="100"/>
      <c r="F34" s="165"/>
      <c r="G34" s="165"/>
      <c r="H34" s="165"/>
      <c r="I34" s="165"/>
      <c r="J34" s="165"/>
      <c r="K34" s="165"/>
      <c r="L34" s="89" t="s">
        <v>151</v>
      </c>
      <c r="M34" s="93"/>
      <c r="N34" s="94" t="s">
        <v>0</v>
      </c>
      <c r="O34" s="95"/>
      <c r="P34" s="90" t="s">
        <v>152</v>
      </c>
      <c r="Q34" s="134"/>
      <c r="V34" s="92" t="str">
        <f t="shared" si="13"/>
        <v>Sokol Střelice</v>
      </c>
      <c r="W34" s="20">
        <f t="shared" si="17"/>
        <v>0</v>
      </c>
      <c r="X34" s="15">
        <f t="array" ref="X34">SUM((home=V34)*(homescore&gt;visitorscore),(visitor=V34)*(visitorscore&gt;homescore))</f>
        <v>0</v>
      </c>
      <c r="Y34" s="15">
        <f t="array" ref="Y34">SUM((home=V34)*(homescore=visitorscore)*ISNUMBER(visitorscore),(visitor=V34)*(visitorscore=homescore)*ISNUMBER(homescore))</f>
        <v>0</v>
      </c>
      <c r="Z34" s="15">
        <f t="array" ref="Z34">SUM((home=V34)*(homescore&lt;visitorscore),(visitor=V34)*(visitorscore&lt;homescore))</f>
        <v>0</v>
      </c>
      <c r="AA34" s="21">
        <f t="shared" ref="AA34:AA36" ca="1" si="32">SUMIF(home,V34,homescore)+SUMIF(visitor,V34,visitorscore)</f>
        <v>0</v>
      </c>
      <c r="AB34" s="22">
        <f t="shared" ref="AB34:AB36" ca="1" si="33">SUMIF(home,V34,visitorscore)+SUMIF(visitor,V34,homescore)</f>
        <v>0</v>
      </c>
      <c r="AC34" s="81">
        <f t="shared" ca="1" si="20"/>
        <v>0</v>
      </c>
      <c r="AD34" s="21">
        <f t="shared" si="21"/>
        <v>0</v>
      </c>
      <c r="AE34" s="13">
        <f t="shared" ca="1" si="22"/>
        <v>0</v>
      </c>
      <c r="AG34" s="21">
        <f t="shared" ca="1" si="23"/>
        <v>0</v>
      </c>
      <c r="AH34" s="21">
        <f t="shared" ca="1" si="16"/>
        <v>0</v>
      </c>
    </row>
    <row r="35" spans="1:34" x14ac:dyDescent="0.35">
      <c r="A35" s="110"/>
      <c r="B35" s="111"/>
      <c r="C35" s="29"/>
      <c r="D35" s="29" t="s">
        <v>0</v>
      </c>
      <c r="E35" s="29"/>
      <c r="F35" s="166"/>
      <c r="G35" s="166"/>
      <c r="H35" s="166"/>
      <c r="I35" s="166"/>
      <c r="J35" s="166"/>
      <c r="K35" s="166"/>
      <c r="L35" s="110" t="s">
        <v>151</v>
      </c>
      <c r="M35" s="112"/>
      <c r="N35" s="113" t="s">
        <v>0</v>
      </c>
      <c r="O35" s="114"/>
      <c r="P35" s="115" t="s">
        <v>152</v>
      </c>
      <c r="Q35" s="134"/>
      <c r="V35" s="92" t="str">
        <f t="shared" si="13"/>
        <v>BHL Žďár nad Sázavou</v>
      </c>
      <c r="W35" s="20">
        <f t="shared" si="17"/>
        <v>3</v>
      </c>
      <c r="X35" s="91">
        <f t="array" ref="X35">SUM((home=V35)*(homescore&gt;visitorscore),(visitor=V35)*(visitorscore&gt;homescore))</f>
        <v>2</v>
      </c>
      <c r="Y35" s="91">
        <f t="array" ref="Y35">SUM((home=V35)*(homescore=visitorscore)*ISNUMBER(visitorscore),(visitor=V35)*(visitorscore=homescore)*ISNUMBER(homescore))</f>
        <v>0</v>
      </c>
      <c r="Z35" s="91">
        <f t="array" ref="Z35">SUM((home=V35)*(homescore&lt;visitorscore),(visitor=V35)*(visitorscore&lt;homescore))</f>
        <v>1</v>
      </c>
      <c r="AA35" s="21">
        <f t="shared" ca="1" si="32"/>
        <v>13</v>
      </c>
      <c r="AB35" s="22">
        <f t="shared" ca="1" si="33"/>
        <v>11</v>
      </c>
      <c r="AC35" s="81">
        <f t="shared" ca="1" si="20"/>
        <v>2</v>
      </c>
      <c r="AD35" s="21">
        <f t="shared" si="21"/>
        <v>4</v>
      </c>
      <c r="AE35" s="13">
        <f t="shared" ca="1" si="22"/>
        <v>4000020013</v>
      </c>
      <c r="AG35" s="21">
        <f ca="1">SUMIF(home,V35,homegoal)+SUMIF(visitor,V35,visitorgoal)</f>
        <v>71</v>
      </c>
      <c r="AH35" s="21">
        <f ca="1">SUMIF(home,V35,visitorgoal)+SUMIF(visitor,V35,homegoal)</f>
        <v>64</v>
      </c>
    </row>
    <row r="36" spans="1:34" x14ac:dyDescent="0.35">
      <c r="A36" s="89"/>
      <c r="B36" s="108"/>
      <c r="C36" s="100"/>
      <c r="D36" s="100" t="s">
        <v>0</v>
      </c>
      <c r="E36" s="100"/>
      <c r="F36" s="165"/>
      <c r="G36" s="165"/>
      <c r="H36" s="165"/>
      <c r="I36" s="165"/>
      <c r="J36" s="165"/>
      <c r="K36" s="165"/>
      <c r="L36" s="89" t="s">
        <v>151</v>
      </c>
      <c r="M36" s="93"/>
      <c r="N36" s="94" t="s">
        <v>0</v>
      </c>
      <c r="O36" s="95"/>
      <c r="P36" s="90" t="s">
        <v>152</v>
      </c>
      <c r="Q36" s="134"/>
      <c r="V36" s="92" t="str">
        <f t="shared" si="13"/>
        <v>B.H.C. StarColor Most</v>
      </c>
      <c r="W36" s="20">
        <f t="shared" si="17"/>
        <v>5</v>
      </c>
      <c r="X36" s="91">
        <f t="array" ref="X36">SUM((home=V36)*(homescore&gt;visitorscore),(visitor=V36)*(visitorscore&gt;homescore))</f>
        <v>0</v>
      </c>
      <c r="Y36" s="91">
        <f t="array" ref="Y36">SUM((home=V36)*(homescore=visitorscore)*ISNUMBER(visitorscore),(visitor=V36)*(visitorscore=homescore)*ISNUMBER(homescore))</f>
        <v>4</v>
      </c>
      <c r="Z36" s="91">
        <f t="array" ref="Z36">SUM((home=V36)*(homescore&lt;visitorscore),(visitor=V36)*(visitorscore&lt;homescore))</f>
        <v>1</v>
      </c>
      <c r="AA36" s="21">
        <f t="shared" ca="1" si="32"/>
        <v>13</v>
      </c>
      <c r="AB36" s="22">
        <f t="shared" ca="1" si="33"/>
        <v>15</v>
      </c>
      <c r="AC36" s="81">
        <f t="shared" ca="1" si="20"/>
        <v>-2</v>
      </c>
      <c r="AD36" s="21">
        <f t="shared" si="21"/>
        <v>4</v>
      </c>
      <c r="AE36" s="13">
        <f t="shared" ca="1" si="22"/>
        <v>3999980013</v>
      </c>
      <c r="AG36" s="21">
        <f t="shared" ca="1" si="23"/>
        <v>79</v>
      </c>
      <c r="AH36" s="21">
        <f t="shared" ca="1" si="16"/>
        <v>85</v>
      </c>
    </row>
    <row r="37" spans="1:34" x14ac:dyDescent="0.35">
      <c r="A37" s="110"/>
      <c r="B37" s="111"/>
      <c r="C37" s="29"/>
      <c r="D37" s="29" t="s">
        <v>0</v>
      </c>
      <c r="E37" s="29"/>
      <c r="F37" s="166"/>
      <c r="G37" s="166"/>
      <c r="H37" s="166"/>
      <c r="I37" s="166"/>
      <c r="J37" s="166"/>
      <c r="K37" s="166"/>
      <c r="L37" s="110" t="s">
        <v>151</v>
      </c>
      <c r="M37" s="112"/>
      <c r="N37" s="113" t="s">
        <v>0</v>
      </c>
      <c r="O37" s="114"/>
      <c r="P37" s="115" t="s">
        <v>152</v>
      </c>
      <c r="Q37" s="134"/>
    </row>
  </sheetData>
  <mergeCells count="33">
    <mergeCell ref="F27:K27"/>
    <mergeCell ref="G5:I5"/>
    <mergeCell ref="F19:K19"/>
    <mergeCell ref="F20:K20"/>
    <mergeCell ref="F21:K21"/>
    <mergeCell ref="F22:K22"/>
    <mergeCell ref="F23:K23"/>
    <mergeCell ref="F24:K24"/>
    <mergeCell ref="F25:K25"/>
    <mergeCell ref="F26:K26"/>
    <mergeCell ref="F34:K34"/>
    <mergeCell ref="F35:K35"/>
    <mergeCell ref="F36:K36"/>
    <mergeCell ref="F37:K37"/>
    <mergeCell ref="F28:K28"/>
    <mergeCell ref="F29:K29"/>
    <mergeCell ref="F30:K30"/>
    <mergeCell ref="F31:K31"/>
    <mergeCell ref="F32:K32"/>
    <mergeCell ref="F33:K33"/>
    <mergeCell ref="W11:AA11"/>
    <mergeCell ref="W12:AA12"/>
    <mergeCell ref="C1:P2"/>
    <mergeCell ref="C3:P3"/>
    <mergeCell ref="A18:P18"/>
    <mergeCell ref="A17:P17"/>
    <mergeCell ref="W13:AA13"/>
    <mergeCell ref="W10:AA10"/>
    <mergeCell ref="W9:AA9"/>
    <mergeCell ref="W8:AA8"/>
    <mergeCell ref="W7:AA7"/>
    <mergeCell ref="W6:AA6"/>
    <mergeCell ref="W5:AA5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7A737F-28D7-4B30-86A4-E021C20C0CAC}">
          <x14:formula1>
            <xm:f>Sestava!$E$3:$E$11</xm:f>
          </x14:formula1>
          <xm:sqref>B28:B37 F28:K37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P200"/>
  <sheetViews>
    <sheetView tabSelected="1" topLeftCell="O11" zoomScaleNormal="100" workbookViewId="0">
      <selection activeCell="Q20" sqref="Q20"/>
    </sheetView>
  </sheetViews>
  <sheetFormatPr defaultRowHeight="14.5" x14ac:dyDescent="0.35"/>
  <cols>
    <col min="1" max="14" width="0" style="13" hidden="1" customWidth="1"/>
    <col min="15" max="15" width="3.26953125" style="13" customWidth="1"/>
    <col min="16" max="16" width="20.1796875" style="13" customWidth="1"/>
    <col min="17" max="17" width="19.36328125" style="84" customWidth="1"/>
    <col min="18" max="18" width="4.1796875" style="84" customWidth="1"/>
    <col min="19" max="19" width="4.36328125" style="13" customWidth="1"/>
    <col min="20" max="22" width="3.54296875" style="13" customWidth="1"/>
    <col min="23" max="23" width="5.90625" style="87" customWidth="1"/>
    <col min="24" max="24" width="1" style="13" customWidth="1"/>
    <col min="25" max="25" width="4.1796875" style="84" customWidth="1"/>
    <col min="26" max="26" width="5.08984375" style="13" customWidth="1"/>
    <col min="27" max="27" width="6.08984375" style="13" customWidth="1"/>
    <col min="28" max="28" width="6.54296875" style="82" customWidth="1"/>
    <col min="29" max="29" width="8.7265625" style="13" customWidth="1"/>
    <col min="30" max="30" width="17.26953125" style="13" hidden="1" customWidth="1"/>
    <col min="31" max="31" width="19.08984375" style="13" hidden="1" customWidth="1"/>
    <col min="32" max="32" width="3.453125" style="13" hidden="1" customWidth="1"/>
    <col min="33" max="40" width="4" style="13" hidden="1" customWidth="1"/>
    <col min="41" max="41" width="8.7265625" style="13" hidden="1" customWidth="1"/>
    <col min="42" max="42" width="17.453125" style="13" hidden="1" customWidth="1"/>
    <col min="43" max="16384" width="8.7265625" style="13"/>
  </cols>
  <sheetData>
    <row r="1" spans="3:42" hidden="1" x14ac:dyDescent="0.35"/>
    <row r="2" spans="3:42" hidden="1" x14ac:dyDescent="0.35"/>
    <row r="3" spans="3:42" ht="14.5" customHeight="1" x14ac:dyDescent="0.35"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9" t="s">
        <v>166</v>
      </c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58"/>
      <c r="AD3" s="158"/>
      <c r="AE3" s="158"/>
      <c r="AF3" s="158"/>
      <c r="AG3" s="158"/>
    </row>
    <row r="4" spans="3:42" ht="14.5" customHeight="1" x14ac:dyDescent="0.35"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58"/>
      <c r="AD4" s="158"/>
      <c r="AE4" s="158"/>
      <c r="AF4" s="158"/>
      <c r="AG4" s="158"/>
    </row>
    <row r="5" spans="3:42" ht="14.5" customHeight="1" x14ac:dyDescent="0.35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 t="s">
        <v>156</v>
      </c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58"/>
      <c r="AD5" s="158"/>
      <c r="AE5" s="158"/>
      <c r="AF5" s="158"/>
      <c r="AG5" s="158"/>
    </row>
    <row r="6" spans="3:42" x14ac:dyDescent="0.35">
      <c r="G6" s="87"/>
      <c r="H6" s="15"/>
      <c r="I6" s="84"/>
      <c r="J6" s="15"/>
      <c r="L6" s="87"/>
      <c r="M6" s="96"/>
      <c r="N6" s="97"/>
      <c r="O6" s="98"/>
      <c r="P6" s="84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59"/>
      <c r="AD6" s="159"/>
      <c r="AE6" s="159"/>
      <c r="AF6" s="159"/>
      <c r="AG6" s="159"/>
    </row>
    <row r="7" spans="3:42" hidden="1" x14ac:dyDescent="0.35"/>
    <row r="8" spans="3:42" x14ac:dyDescent="0.35">
      <c r="O8" s="88"/>
      <c r="P8" s="88"/>
      <c r="Q8" s="90"/>
      <c r="R8" s="145" t="s">
        <v>186</v>
      </c>
      <c r="S8" s="100" t="s">
        <v>184</v>
      </c>
      <c r="T8" s="100" t="s">
        <v>141</v>
      </c>
      <c r="U8" s="100" t="s">
        <v>142</v>
      </c>
      <c r="V8" s="100" t="s">
        <v>143</v>
      </c>
      <c r="W8" s="168" t="s">
        <v>146</v>
      </c>
      <c r="X8" s="168"/>
      <c r="Y8" s="168"/>
      <c r="Z8" s="136" t="s">
        <v>144</v>
      </c>
      <c r="AA8" s="100" t="s">
        <v>145</v>
      </c>
      <c r="AB8" s="149" t="s">
        <v>147</v>
      </c>
      <c r="AD8" s="82" t="str">
        <f>Statistiky_vypocty!AW2</f>
        <v>LUDVÍK Vojtěch</v>
      </c>
      <c r="AE8" s="82" t="str">
        <f>Statistiky_vypocty!AX2</f>
        <v>BHL Žďár nad Sázavou</v>
      </c>
      <c r="AF8" s="82">
        <f>Statistiky_vypocty!AY2</f>
        <v>3</v>
      </c>
      <c r="AG8" s="82">
        <f>Statistiky_vypocty!AZ2</f>
        <v>9</v>
      </c>
      <c r="AH8" s="82">
        <f>Statistiky_vypocty!BA2</f>
        <v>7</v>
      </c>
      <c r="AI8" s="82">
        <f>Statistiky_vypocty!BB2</f>
        <v>1</v>
      </c>
      <c r="AJ8" s="82">
        <f>Statistiky_vypocty!BC2</f>
        <v>1</v>
      </c>
      <c r="AK8" s="82">
        <f>Statistiky_vypocty!BD2</f>
        <v>36</v>
      </c>
      <c r="AL8" s="82">
        <f>Statistiky_vypocty!BE2</f>
        <v>20</v>
      </c>
      <c r="AM8" s="82">
        <f>Statistiky_vypocty!BF2</f>
        <v>16</v>
      </c>
      <c r="AN8" s="82">
        <f>Statistiky_vypocty!BG2</f>
        <v>15</v>
      </c>
      <c r="AO8" s="82"/>
      <c r="AP8" s="82">
        <f>Statistiky_vypocty!BH2</f>
        <v>14999840039</v>
      </c>
    </row>
    <row r="9" spans="3:42" x14ac:dyDescent="0.35">
      <c r="O9" s="119" t="s">
        <v>15</v>
      </c>
      <c r="P9" s="117" t="str">
        <f t="array" ref="P9">INDEX(jmeno,MATCH(LARGE($AP$8:$AP$76-ROW($AP$8:$AP$76)/COUNT($AP$8:$AP$76),ROW(P9)-ROW(P$9)+1),$AP$8:$AP$76-ROW($AP$8:$AP$76)/COUNT($AP$8:$AP$76),0))</f>
        <v>NAGY Jiří</v>
      </c>
      <c r="Q9" s="120" t="str">
        <f t="shared" ref="Q9:Q14" si="0">VLOOKUP($P9,$AD$8:$AN$76,2,0)</f>
        <v>TJ Sokol Stochov</v>
      </c>
      <c r="R9" s="118">
        <f>VLOOKUP($P9,$AD$8:$AN$76,3,0)</f>
        <v>5</v>
      </c>
      <c r="S9" s="118">
        <f>VLOOKUP($P9,$AD$8:$AN$76,4,0)</f>
        <v>14</v>
      </c>
      <c r="T9" s="118">
        <f>VLOOKUP($P9,$AD$8:$AN$76,5,0)</f>
        <v>7</v>
      </c>
      <c r="U9" s="118">
        <f>VLOOKUP($P9,$AD$8:$AN$76,6,0)</f>
        <v>5</v>
      </c>
      <c r="V9" s="118">
        <f>VLOOKUP($P9,$AD$8:$AN$76,7,0)</f>
        <v>2</v>
      </c>
      <c r="W9" s="119">
        <f>VLOOKUP($P9,$AD$8:$AN$76,8,0)</f>
        <v>41</v>
      </c>
      <c r="X9" s="118" t="s">
        <v>0</v>
      </c>
      <c r="Y9" s="120">
        <f>VLOOKUP($P9,$AD$8:$AN$76,9,0)</f>
        <v>27</v>
      </c>
      <c r="Z9" s="118">
        <f>T9-V9</f>
        <v>5</v>
      </c>
      <c r="AA9" s="118">
        <f>VLOOKUP($P9,$AD$8:$AN$76,11,0)</f>
        <v>19</v>
      </c>
      <c r="AB9" s="153">
        <f>Z9/S9</f>
        <v>0.35714285714285715</v>
      </c>
      <c r="AD9" s="82" t="str">
        <f>Statistiky_vypocty!AW3</f>
        <v>BEDNÁŘ Martin</v>
      </c>
      <c r="AE9" s="82" t="str">
        <f>Statistiky_vypocty!AX3</f>
        <v>BHL Žďár nad Sázavou</v>
      </c>
      <c r="AF9" s="82">
        <f>Statistiky_vypocty!AY3</f>
        <v>3</v>
      </c>
      <c r="AG9" s="82">
        <f>Statistiky_vypocty!AZ3</f>
        <v>9</v>
      </c>
      <c r="AH9" s="82">
        <f>Statistiky_vypocty!BA3</f>
        <v>4</v>
      </c>
      <c r="AI9" s="82">
        <f>Statistiky_vypocty!BB3</f>
        <v>1</v>
      </c>
      <c r="AJ9" s="82">
        <f>Statistiky_vypocty!BC3</f>
        <v>4</v>
      </c>
      <c r="AK9" s="82">
        <f>Statistiky_vypocty!BD3</f>
        <v>17</v>
      </c>
      <c r="AL9" s="82">
        <f>Statistiky_vypocty!BE3</f>
        <v>12</v>
      </c>
      <c r="AM9" s="82">
        <f>Statistiky_vypocty!BF3</f>
        <v>5</v>
      </c>
      <c r="AN9" s="82">
        <f>Statistiky_vypocty!BG3</f>
        <v>9</v>
      </c>
      <c r="AO9" s="82"/>
      <c r="AP9" s="82">
        <f>Statistiky_vypocty!BH3</f>
        <v>8999950020</v>
      </c>
    </row>
    <row r="10" spans="3:42" x14ac:dyDescent="0.35">
      <c r="O10" s="83" t="s">
        <v>16</v>
      </c>
      <c r="P10" s="23" t="str">
        <f t="array" ref="P10">INDEX(jmeno,MATCH(LARGE($AP$8:$AP$76-ROW($AP$8:$AP$76)/COUNT($AP$8:$AP$76),ROW(P10)-ROW(P$9)+1),$AP$8:$AP$76-ROW($AP$8:$AP$76)/COUNT($AP$8:$AP$76),0))</f>
        <v>DOHNAL Jiří</v>
      </c>
      <c r="Q10" s="85" t="str">
        <f t="shared" si="0"/>
        <v>B.H.C. Dobrá</v>
      </c>
      <c r="R10" s="81">
        <f t="shared" ref="R10:R73" si="1">VLOOKUP($P10,$AD$8:$AN$76,3,0)</f>
        <v>4</v>
      </c>
      <c r="S10" s="81">
        <f t="shared" ref="S10:S73" si="2">VLOOKUP($P10,$AD$8:$AN$76,4,0)</f>
        <v>12</v>
      </c>
      <c r="T10" s="81">
        <f t="shared" ref="T10:T73" si="3">VLOOKUP($P10,$AD$8:$AN$76,5,0)</f>
        <v>7</v>
      </c>
      <c r="U10" s="81">
        <f t="shared" ref="U10:U73" si="4">VLOOKUP($P10,$AD$8:$AN$76,6,0)</f>
        <v>4</v>
      </c>
      <c r="V10" s="81">
        <f t="shared" ref="V10:V73" si="5">VLOOKUP($P10,$AD$8:$AN$76,7,0)</f>
        <v>1</v>
      </c>
      <c r="W10" s="83">
        <f t="shared" ref="W10:W73" si="6">VLOOKUP($P10,$AD$8:$AN$76,8,0)</f>
        <v>46</v>
      </c>
      <c r="X10" s="81" t="s">
        <v>0</v>
      </c>
      <c r="Y10" s="85">
        <f t="shared" ref="Y10:Y73" si="7">VLOOKUP($P10,$AD$8:$AN$76,9,0)</f>
        <v>20</v>
      </c>
      <c r="Z10" s="81">
        <f t="shared" ref="Z10:Z21" si="8">T10-V10</f>
        <v>6</v>
      </c>
      <c r="AA10" s="81">
        <f t="shared" ref="AA10:AA73" si="9">VLOOKUP($P10,$AD$8:$AN$76,11,0)</f>
        <v>18</v>
      </c>
      <c r="AB10" s="154">
        <f>Z10/S10</f>
        <v>0.5</v>
      </c>
      <c r="AD10" s="82" t="str">
        <f>Statistiky_vypocty!AW4</f>
        <v>FRANĚK Ivan</v>
      </c>
      <c r="AE10" s="82" t="str">
        <f>Statistiky_vypocty!AX4</f>
        <v>THE Orel Bohunice</v>
      </c>
      <c r="AF10" s="82">
        <f>Statistiky_vypocty!AY4</f>
        <v>3</v>
      </c>
      <c r="AG10" s="82">
        <f>Statistiky_vypocty!AZ4</f>
        <v>5</v>
      </c>
      <c r="AH10" s="82">
        <f>Statistiky_vypocty!BA4</f>
        <v>3</v>
      </c>
      <c r="AI10" s="82">
        <f>Statistiky_vypocty!BB4</f>
        <v>1</v>
      </c>
      <c r="AJ10" s="82">
        <f>Statistiky_vypocty!BC4</f>
        <v>1</v>
      </c>
      <c r="AK10" s="82">
        <f>Statistiky_vypocty!BD4</f>
        <v>8</v>
      </c>
      <c r="AL10" s="82">
        <f>Statistiky_vypocty!BE4</f>
        <v>6</v>
      </c>
      <c r="AM10" s="82">
        <f>Statistiky_vypocty!BF4</f>
        <v>2</v>
      </c>
      <c r="AN10" s="82">
        <f>Statistiky_vypocty!BG4</f>
        <v>7</v>
      </c>
      <c r="AO10" s="82"/>
      <c r="AP10" s="82">
        <f>Statistiky_vypocty!BH4</f>
        <v>6999980011</v>
      </c>
    </row>
    <row r="11" spans="3:42" x14ac:dyDescent="0.35">
      <c r="O11" s="119" t="s">
        <v>18</v>
      </c>
      <c r="P11" s="117" t="str">
        <f t="array" ref="P11">INDEX(jmeno,MATCH(LARGE($AP$8:$AP$76-ROW($AP$8:$AP$76)/COUNT($AP$8:$AP$76),ROW(P11)-ROW(P$9)+1),$AP$8:$AP$76-ROW($AP$8:$AP$76)/COUNT($AP$8:$AP$76),0))</f>
        <v>JUSTRA Michal</v>
      </c>
      <c r="Q11" s="120" t="str">
        <f t="shared" si="0"/>
        <v>B.H.C. StarColor Most</v>
      </c>
      <c r="R11" s="118">
        <f t="shared" si="1"/>
        <v>5</v>
      </c>
      <c r="S11" s="118">
        <f t="shared" si="2"/>
        <v>14</v>
      </c>
      <c r="T11" s="118">
        <f t="shared" si="3"/>
        <v>5</v>
      </c>
      <c r="U11" s="118">
        <f t="shared" si="4"/>
        <v>7</v>
      </c>
      <c r="V11" s="118">
        <f t="shared" si="5"/>
        <v>2</v>
      </c>
      <c r="W11" s="119">
        <f t="shared" si="6"/>
        <v>18</v>
      </c>
      <c r="X11" s="118" t="s">
        <v>0</v>
      </c>
      <c r="Y11" s="120">
        <f t="shared" si="7"/>
        <v>15</v>
      </c>
      <c r="Z11" s="118">
        <f t="shared" si="8"/>
        <v>3</v>
      </c>
      <c r="AA11" s="118">
        <f t="shared" si="9"/>
        <v>17</v>
      </c>
      <c r="AB11" s="153">
        <f t="shared" ref="AB11:AB74" si="10">Z11/S11</f>
        <v>0.21428571428571427</v>
      </c>
      <c r="AD11" s="82" t="str">
        <f>Statistiky_vypocty!AW5</f>
        <v>VRÁNA Martin</v>
      </c>
      <c r="AE11" s="82" t="str">
        <f>Statistiky_vypocty!AX5</f>
        <v>THE Orel Bohunice</v>
      </c>
      <c r="AF11" s="82">
        <f>Statistiky_vypocty!AY5</f>
        <v>3</v>
      </c>
      <c r="AG11" s="82">
        <f>Statistiky_vypocty!AZ5</f>
        <v>7</v>
      </c>
      <c r="AH11" s="82">
        <f>Statistiky_vypocty!BA5</f>
        <v>5</v>
      </c>
      <c r="AI11" s="82">
        <f>Statistiky_vypocty!BB5</f>
        <v>1</v>
      </c>
      <c r="AJ11" s="82">
        <f>Statistiky_vypocty!BC5</f>
        <v>1</v>
      </c>
      <c r="AK11" s="82">
        <f>Statistiky_vypocty!BD5</f>
        <v>23</v>
      </c>
      <c r="AL11" s="82">
        <f>Statistiky_vypocty!BE5</f>
        <v>4</v>
      </c>
      <c r="AM11" s="82">
        <f>Statistiky_vypocty!BF5</f>
        <v>19</v>
      </c>
      <c r="AN11" s="82">
        <f>Statistiky_vypocty!BG5</f>
        <v>11</v>
      </c>
      <c r="AO11" s="82"/>
      <c r="AP11" s="82">
        <f>Statistiky_vypocty!BH5</f>
        <v>10999810026</v>
      </c>
    </row>
    <row r="12" spans="3:42" x14ac:dyDescent="0.35">
      <c r="O12" s="83" t="s">
        <v>17</v>
      </c>
      <c r="P12" s="23" t="str">
        <f t="array" ref="P12">INDEX(jmeno,MATCH(LARGE($AP$8:$AP$76-ROW($AP$8:$AP$76)/COUNT($AP$8:$AP$76),ROW(P12)-ROW(P$9)+1),$AP$8:$AP$76-ROW($AP$8:$AP$76)/COUNT($AP$8:$AP$76),0))</f>
        <v>NAVRÁTIL Petr</v>
      </c>
      <c r="Q12" s="85" t="str">
        <f t="shared" si="0"/>
        <v>TJ Sokol Stochov</v>
      </c>
      <c r="R12" s="81">
        <f t="shared" si="1"/>
        <v>5</v>
      </c>
      <c r="S12" s="81">
        <f t="shared" si="2"/>
        <v>13</v>
      </c>
      <c r="T12" s="81">
        <f t="shared" si="3"/>
        <v>7</v>
      </c>
      <c r="U12" s="81">
        <f t="shared" si="4"/>
        <v>3</v>
      </c>
      <c r="V12" s="81">
        <f t="shared" si="5"/>
        <v>3</v>
      </c>
      <c r="W12" s="83">
        <f t="shared" si="6"/>
        <v>37</v>
      </c>
      <c r="X12" s="81" t="s">
        <v>0</v>
      </c>
      <c r="Y12" s="85">
        <f t="shared" si="7"/>
        <v>29</v>
      </c>
      <c r="Z12" s="81">
        <f t="shared" si="8"/>
        <v>4</v>
      </c>
      <c r="AA12" s="81">
        <f t="shared" si="9"/>
        <v>17</v>
      </c>
      <c r="AB12" s="154">
        <f t="shared" si="10"/>
        <v>0.30769230769230771</v>
      </c>
      <c r="AD12" s="82" t="str">
        <f>Statistiky_vypocty!AW6</f>
        <v>PAVLIŠ Radek</v>
      </c>
      <c r="AE12" s="82" t="str">
        <f>Statistiky_vypocty!AX6</f>
        <v>THE Orel Bohunice</v>
      </c>
      <c r="AF12" s="82">
        <f>Statistiky_vypocty!AY6</f>
        <v>2</v>
      </c>
      <c r="AG12" s="82">
        <f>Statistiky_vypocty!AZ6</f>
        <v>6</v>
      </c>
      <c r="AH12" s="82">
        <f>Statistiky_vypocty!BA6</f>
        <v>2</v>
      </c>
      <c r="AI12" s="82">
        <f>Statistiky_vypocty!BB6</f>
        <v>2</v>
      </c>
      <c r="AJ12" s="82">
        <f>Statistiky_vypocty!BC6</f>
        <v>2</v>
      </c>
      <c r="AK12" s="82">
        <f>Statistiky_vypocty!BD6</f>
        <v>9</v>
      </c>
      <c r="AL12" s="82">
        <f>Statistiky_vypocty!BE6</f>
        <v>9</v>
      </c>
      <c r="AM12" s="82">
        <f>Statistiky_vypocty!BF6</f>
        <v>0</v>
      </c>
      <c r="AN12" s="82">
        <f>Statistiky_vypocty!BG6</f>
        <v>6</v>
      </c>
      <c r="AO12" s="82"/>
      <c r="AP12" s="82">
        <f>Statistiky_vypocty!BH6</f>
        <v>6000000011</v>
      </c>
    </row>
    <row r="13" spans="3:42" x14ac:dyDescent="0.35">
      <c r="O13" s="119" t="s">
        <v>19</v>
      </c>
      <c r="P13" s="117" t="str">
        <f t="array" ref="P13">INDEX(jmeno,MATCH(LARGE($AP$8:$AP$76-ROW($AP$8:$AP$76)/COUNT($AP$8:$AP$76),ROW(P13)-ROW(P$9)+1),$AP$8:$AP$76-ROW($AP$8:$AP$76)/COUNT($AP$8:$AP$76),0))</f>
        <v>LUDVÍK Vojtěch</v>
      </c>
      <c r="Q13" s="120" t="str">
        <f t="shared" si="0"/>
        <v>BHL Žďár nad Sázavou</v>
      </c>
      <c r="R13" s="118">
        <f t="shared" si="1"/>
        <v>3</v>
      </c>
      <c r="S13" s="118">
        <f t="shared" si="2"/>
        <v>9</v>
      </c>
      <c r="T13" s="118">
        <f t="shared" si="3"/>
        <v>7</v>
      </c>
      <c r="U13" s="118">
        <f t="shared" si="4"/>
        <v>1</v>
      </c>
      <c r="V13" s="118">
        <f t="shared" si="5"/>
        <v>1</v>
      </c>
      <c r="W13" s="119">
        <f t="shared" si="6"/>
        <v>36</v>
      </c>
      <c r="X13" s="118" t="s">
        <v>0</v>
      </c>
      <c r="Y13" s="120">
        <f t="shared" si="7"/>
        <v>20</v>
      </c>
      <c r="Z13" s="118">
        <f t="shared" si="8"/>
        <v>6</v>
      </c>
      <c r="AA13" s="118">
        <f t="shared" si="9"/>
        <v>15</v>
      </c>
      <c r="AB13" s="153">
        <f t="shared" si="10"/>
        <v>0.66666666666666663</v>
      </c>
      <c r="AD13" s="82" t="str">
        <f>Statistiky_vypocty!AW7</f>
        <v>ŠVÉDA Petr</v>
      </c>
      <c r="AE13" s="82" t="str">
        <f>Statistiky_vypocty!AX7</f>
        <v>THE Orel Bohunice</v>
      </c>
      <c r="AF13" s="82">
        <f>Statistiky_vypocty!AY7</f>
        <v>1</v>
      </c>
      <c r="AG13" s="82">
        <f>Statistiky_vypocty!AZ7</f>
        <v>1</v>
      </c>
      <c r="AH13" s="82">
        <f>Statistiky_vypocty!BA7</f>
        <v>0</v>
      </c>
      <c r="AI13" s="82">
        <f>Statistiky_vypocty!BB7</f>
        <v>0</v>
      </c>
      <c r="AJ13" s="82">
        <f>Statistiky_vypocty!BC7</f>
        <v>1</v>
      </c>
      <c r="AK13" s="82">
        <f>Statistiky_vypocty!BD7</f>
        <v>4</v>
      </c>
      <c r="AL13" s="82">
        <f>Statistiky_vypocty!BE7</f>
        <v>6</v>
      </c>
      <c r="AM13" s="82">
        <f>Statistiky_vypocty!BF7</f>
        <v>-2</v>
      </c>
      <c r="AN13" s="82">
        <f>Statistiky_vypocty!BG7</f>
        <v>0</v>
      </c>
      <c r="AO13" s="82"/>
      <c r="AP13" s="82">
        <f>Statistiky_vypocty!BH7</f>
        <v>20005</v>
      </c>
    </row>
    <row r="14" spans="3:42" x14ac:dyDescent="0.35">
      <c r="O14" s="83" t="s">
        <v>20</v>
      </c>
      <c r="P14" s="23" t="str">
        <f t="array" ref="P14">INDEX(jmeno,MATCH(LARGE($AP$8:$AP$76-ROW($AP$8:$AP$76)/COUNT($AP$8:$AP$76),ROW(P14)-ROW(P$9)+1),$AP$8:$AP$76-ROW($AP$8:$AP$76)/COUNT($AP$8:$AP$76),0))</f>
        <v>DOLEŽAL Jan</v>
      </c>
      <c r="Q14" s="85" t="str">
        <f t="shared" si="0"/>
        <v>Gunners Břeclav "B"</v>
      </c>
      <c r="R14" s="81">
        <f t="shared" si="1"/>
        <v>4</v>
      </c>
      <c r="S14" s="81">
        <f t="shared" si="2"/>
        <v>11</v>
      </c>
      <c r="T14" s="81">
        <f t="shared" si="3"/>
        <v>6</v>
      </c>
      <c r="U14" s="81">
        <f t="shared" si="4"/>
        <v>2</v>
      </c>
      <c r="V14" s="81">
        <f t="shared" si="5"/>
        <v>3</v>
      </c>
      <c r="W14" s="83">
        <f t="shared" si="6"/>
        <v>33</v>
      </c>
      <c r="X14" s="81" t="s">
        <v>0</v>
      </c>
      <c r="Y14" s="85">
        <f t="shared" si="7"/>
        <v>33</v>
      </c>
      <c r="Z14" s="81">
        <f t="shared" si="8"/>
        <v>3</v>
      </c>
      <c r="AA14" s="81">
        <f t="shared" si="9"/>
        <v>14</v>
      </c>
      <c r="AB14" s="154">
        <f t="shared" si="10"/>
        <v>0.27272727272727271</v>
      </c>
      <c r="AD14" s="82" t="str">
        <f>Statistiky_vypocty!AW8</f>
        <v>KALINA Tomáš</v>
      </c>
      <c r="AE14" s="82" t="str">
        <f>Statistiky_vypocty!AX8</f>
        <v>BHL Žďár nad Sázavou</v>
      </c>
      <c r="AF14" s="82">
        <f>Statistiky_vypocty!AY8</f>
        <v>3</v>
      </c>
      <c r="AG14" s="82">
        <f>Statistiky_vypocty!AZ8</f>
        <v>6</v>
      </c>
      <c r="AH14" s="82">
        <f>Statistiky_vypocty!BA8</f>
        <v>2</v>
      </c>
      <c r="AI14" s="82">
        <f>Statistiky_vypocty!BB8</f>
        <v>1</v>
      </c>
      <c r="AJ14" s="82">
        <f>Statistiky_vypocty!BC8</f>
        <v>3</v>
      </c>
      <c r="AK14" s="82">
        <f>Statistiky_vypocty!BD8</f>
        <v>17</v>
      </c>
      <c r="AL14" s="82">
        <f>Statistiky_vypocty!BE8</f>
        <v>19</v>
      </c>
      <c r="AM14" s="82">
        <f>Statistiky_vypocty!BF8</f>
        <v>-2</v>
      </c>
      <c r="AN14" s="82">
        <f>Statistiky_vypocty!BG8</f>
        <v>5</v>
      </c>
      <c r="AO14" s="82"/>
      <c r="AP14" s="82">
        <f>Statistiky_vypocty!BH8</f>
        <v>5000020020</v>
      </c>
    </row>
    <row r="15" spans="3:42" x14ac:dyDescent="0.35">
      <c r="O15" s="119" t="s">
        <v>21</v>
      </c>
      <c r="P15" s="117" t="str">
        <f t="array" ref="P15">INDEX(jmeno,MATCH(LARGE($AP$8:$AP$76-ROW($AP$8:$AP$76)/COUNT($AP$8:$AP$76),ROW(P15)-ROW(P$9)+1),$AP$8:$AP$76-ROW($AP$8:$AP$76)/COUNT($AP$8:$AP$76),0))</f>
        <v>VRÁNA Martin</v>
      </c>
      <c r="Q15" s="120" t="str">
        <f t="shared" ref="Q15:Q78" si="11">VLOOKUP($P15,$AD$8:$AN$76,2,0)</f>
        <v>THE Orel Bohunice</v>
      </c>
      <c r="R15" s="118">
        <f t="shared" si="1"/>
        <v>3</v>
      </c>
      <c r="S15" s="118">
        <f t="shared" si="2"/>
        <v>7</v>
      </c>
      <c r="T15" s="118">
        <f t="shared" si="3"/>
        <v>5</v>
      </c>
      <c r="U15" s="118">
        <f t="shared" si="4"/>
        <v>1</v>
      </c>
      <c r="V15" s="118">
        <f t="shared" si="5"/>
        <v>1</v>
      </c>
      <c r="W15" s="119">
        <f t="shared" si="6"/>
        <v>23</v>
      </c>
      <c r="X15" s="118" t="s">
        <v>0</v>
      </c>
      <c r="Y15" s="120">
        <f t="shared" si="7"/>
        <v>4</v>
      </c>
      <c r="Z15" s="118">
        <f t="shared" si="8"/>
        <v>4</v>
      </c>
      <c r="AA15" s="118">
        <f t="shared" si="9"/>
        <v>11</v>
      </c>
      <c r="AB15" s="153">
        <f t="shared" si="10"/>
        <v>0.5714285714285714</v>
      </c>
      <c r="AD15" s="82" t="str">
        <f>Statistiky_vypocty!AW9</f>
        <v>VOCÁSEK Jaroslav</v>
      </c>
      <c r="AE15" s="82" t="str">
        <f>Statistiky_vypocty!AX9</f>
        <v>BHL Žďár nad Sázavou</v>
      </c>
      <c r="AF15" s="82">
        <f>Statistiky_vypocty!AY9</f>
        <v>2</v>
      </c>
      <c r="AG15" s="82">
        <f>Statistiky_vypocty!AZ9</f>
        <v>2</v>
      </c>
      <c r="AH15" s="82">
        <f>Statistiky_vypocty!BA9</f>
        <v>0</v>
      </c>
      <c r="AI15" s="82">
        <f>Statistiky_vypocty!BB9</f>
        <v>0</v>
      </c>
      <c r="AJ15" s="82">
        <f>Statistiky_vypocty!BC9</f>
        <v>2</v>
      </c>
      <c r="AK15" s="82">
        <f>Statistiky_vypocty!BD9</f>
        <v>1</v>
      </c>
      <c r="AL15" s="82">
        <f>Statistiky_vypocty!BE9</f>
        <v>4</v>
      </c>
      <c r="AM15" s="82">
        <f>Statistiky_vypocty!BF9</f>
        <v>-3</v>
      </c>
      <c r="AN15" s="82">
        <f>Statistiky_vypocty!BG9</f>
        <v>0</v>
      </c>
      <c r="AO15" s="82"/>
      <c r="AP15" s="82">
        <f>Statistiky_vypocty!BH9</f>
        <v>30003</v>
      </c>
    </row>
    <row r="16" spans="3:42" x14ac:dyDescent="0.35">
      <c r="O16" s="83" t="s">
        <v>22</v>
      </c>
      <c r="P16" s="23" t="str">
        <f t="array" ref="P16">INDEX(jmeno,MATCH(LARGE($AP$8:$AP$76-ROW($AP$8:$AP$76)/COUNT($AP$8:$AP$76),ROW(P16)-ROW(P$9)+1),$AP$8:$AP$76-ROW($AP$8:$AP$76)/COUNT($AP$8:$AP$76),0))</f>
        <v>TIRPÁK Patrik</v>
      </c>
      <c r="Q16" s="85" t="str">
        <f t="shared" si="11"/>
        <v>Dragons Modřice "B"</v>
      </c>
      <c r="R16" s="81">
        <f t="shared" si="1"/>
        <v>3</v>
      </c>
      <c r="S16" s="81">
        <f t="shared" si="2"/>
        <v>8</v>
      </c>
      <c r="T16" s="81">
        <f t="shared" si="3"/>
        <v>4</v>
      </c>
      <c r="U16" s="81">
        <f t="shared" si="4"/>
        <v>2</v>
      </c>
      <c r="V16" s="81">
        <f t="shared" si="5"/>
        <v>2</v>
      </c>
      <c r="W16" s="83">
        <f t="shared" si="6"/>
        <v>18</v>
      </c>
      <c r="X16" s="81" t="s">
        <v>0</v>
      </c>
      <c r="Y16" s="85">
        <f t="shared" si="7"/>
        <v>16</v>
      </c>
      <c r="Z16" s="81">
        <f t="shared" si="8"/>
        <v>2</v>
      </c>
      <c r="AA16" s="81">
        <f t="shared" si="9"/>
        <v>10</v>
      </c>
      <c r="AB16" s="154">
        <f t="shared" si="10"/>
        <v>0.25</v>
      </c>
      <c r="AD16" s="82" t="str">
        <f>Statistiky_vypocty!AW10</f>
        <v>REZEK Jakub</v>
      </c>
      <c r="AE16" s="82" t="str">
        <f>Statistiky_vypocty!AX10</f>
        <v>THE Orel Bohunice</v>
      </c>
      <c r="AF16" s="82">
        <f>Statistiky_vypocty!AY10</f>
        <v>3</v>
      </c>
      <c r="AG16" s="82">
        <f>Statistiky_vypocty!AZ10</f>
        <v>5</v>
      </c>
      <c r="AH16" s="82">
        <f>Statistiky_vypocty!BA10</f>
        <v>0</v>
      </c>
      <c r="AI16" s="82">
        <f>Statistiky_vypocty!BB10</f>
        <v>3</v>
      </c>
      <c r="AJ16" s="82">
        <f>Statistiky_vypocty!BC10</f>
        <v>2</v>
      </c>
      <c r="AK16" s="82">
        <f>Statistiky_vypocty!BD10</f>
        <v>10</v>
      </c>
      <c r="AL16" s="82">
        <f>Statistiky_vypocty!BE10</f>
        <v>13</v>
      </c>
      <c r="AM16" s="82">
        <f>Statistiky_vypocty!BF10</f>
        <v>-3</v>
      </c>
      <c r="AN16" s="82">
        <f>Statistiky_vypocty!BG10</f>
        <v>3</v>
      </c>
      <c r="AO16" s="82"/>
      <c r="AP16" s="82">
        <f>Statistiky_vypocty!BH10</f>
        <v>3000030013</v>
      </c>
    </row>
    <row r="17" spans="15:42" x14ac:dyDescent="0.35">
      <c r="O17" s="119" t="s">
        <v>23</v>
      </c>
      <c r="P17" s="117" t="str">
        <f t="array" ref="P17">INDEX(jmeno,MATCH(LARGE($AP$8:$AP$76-ROW($AP$8:$AP$76)/COUNT($AP$8:$AP$76),ROW(P17)-ROW(P$9)+1),$AP$8:$AP$76-ROW($AP$8:$AP$76)/COUNT($AP$8:$AP$76),0))</f>
        <v>GRABINSKÁ Veronika</v>
      </c>
      <c r="Q17" s="120" t="str">
        <f t="shared" si="11"/>
        <v>BHK IQ Boskovice "B"</v>
      </c>
      <c r="R17" s="118">
        <f t="shared" si="1"/>
        <v>3</v>
      </c>
      <c r="S17" s="118">
        <f t="shared" si="2"/>
        <v>9</v>
      </c>
      <c r="T17" s="118">
        <f t="shared" si="3"/>
        <v>4</v>
      </c>
      <c r="U17" s="118">
        <f t="shared" si="4"/>
        <v>2</v>
      </c>
      <c r="V17" s="118">
        <f t="shared" si="5"/>
        <v>3</v>
      </c>
      <c r="W17" s="119">
        <f t="shared" si="6"/>
        <v>25</v>
      </c>
      <c r="X17" s="118" t="s">
        <v>0</v>
      </c>
      <c r="Y17" s="120">
        <f t="shared" si="7"/>
        <v>19</v>
      </c>
      <c r="Z17" s="118">
        <f t="shared" si="8"/>
        <v>1</v>
      </c>
      <c r="AA17" s="118">
        <f t="shared" si="9"/>
        <v>10</v>
      </c>
      <c r="AB17" s="153">
        <f t="shared" si="10"/>
        <v>0.1111111111111111</v>
      </c>
      <c r="AD17" s="82" t="str">
        <f>Statistiky_vypocty!AW11</f>
        <v>ŠUSTR Adam</v>
      </c>
      <c r="AE17" s="82" t="str">
        <f>Statistiky_vypocty!AX11</f>
        <v>BHL Žďár nad Sázavou</v>
      </c>
      <c r="AF17" s="82">
        <f>Statistiky_vypocty!AY11</f>
        <v>1</v>
      </c>
      <c r="AG17" s="82">
        <f>Statistiky_vypocty!AZ11</f>
        <v>1</v>
      </c>
      <c r="AH17" s="82">
        <f>Statistiky_vypocty!BA11</f>
        <v>0</v>
      </c>
      <c r="AI17" s="82">
        <f>Statistiky_vypocty!BB11</f>
        <v>0</v>
      </c>
      <c r="AJ17" s="82">
        <f>Statistiky_vypocty!BC11</f>
        <v>1</v>
      </c>
      <c r="AK17" s="82">
        <f>Statistiky_vypocty!BD11</f>
        <v>0</v>
      </c>
      <c r="AL17" s="82">
        <f>Statistiky_vypocty!BE11</f>
        <v>9</v>
      </c>
      <c r="AM17" s="82">
        <f>Statistiky_vypocty!BF11</f>
        <v>-9</v>
      </c>
      <c r="AN17" s="82">
        <f>Statistiky_vypocty!BG11</f>
        <v>0</v>
      </c>
      <c r="AO17" s="82"/>
      <c r="AP17" s="82">
        <f>Statistiky_vypocty!BH11</f>
        <v>90001</v>
      </c>
    </row>
    <row r="18" spans="15:42" x14ac:dyDescent="0.35">
      <c r="O18" s="83" t="s">
        <v>24</v>
      </c>
      <c r="P18" s="23" t="str">
        <f t="array" ref="P18">INDEX(jmeno,MATCH(LARGE($AP$8:$AP$76-ROW($AP$8:$AP$76)/COUNT($AP$8:$AP$76),ROW(P18)-ROW(P$9)+1),$AP$8:$AP$76-ROW($AP$8:$AP$76)/COUNT($AP$8:$AP$76),0))</f>
        <v>FRÝBA Ondřej</v>
      </c>
      <c r="Q18" s="85" t="str">
        <f t="shared" si="11"/>
        <v>B.H.C. StarColor Most</v>
      </c>
      <c r="R18" s="81">
        <f t="shared" si="1"/>
        <v>5</v>
      </c>
      <c r="S18" s="81">
        <f t="shared" si="2"/>
        <v>9</v>
      </c>
      <c r="T18" s="81">
        <f t="shared" si="3"/>
        <v>3</v>
      </c>
      <c r="U18" s="81">
        <f t="shared" si="4"/>
        <v>4</v>
      </c>
      <c r="V18" s="81">
        <f t="shared" si="5"/>
        <v>2</v>
      </c>
      <c r="W18" s="83">
        <f t="shared" si="6"/>
        <v>27</v>
      </c>
      <c r="X18" s="81" t="s">
        <v>0</v>
      </c>
      <c r="Y18" s="85">
        <f t="shared" si="7"/>
        <v>17</v>
      </c>
      <c r="Z18" s="81">
        <f t="shared" si="8"/>
        <v>1</v>
      </c>
      <c r="AA18" s="81">
        <f t="shared" si="9"/>
        <v>10</v>
      </c>
      <c r="AB18" s="154">
        <f t="shared" si="10"/>
        <v>0.1111111111111111</v>
      </c>
      <c r="AD18" s="82" t="str">
        <f>Statistiky_vypocty!AW12</f>
        <v>FEDIČ Lukáš</v>
      </c>
      <c r="AE18" s="82" t="str">
        <f>Statistiky_vypocty!AX12</f>
        <v>Gunners Břeclav "B"</v>
      </c>
      <c r="AF18" s="82">
        <f>Statistiky_vypocty!AY12</f>
        <v>4</v>
      </c>
      <c r="AG18" s="82">
        <f>Statistiky_vypocty!AZ12</f>
        <v>9</v>
      </c>
      <c r="AH18" s="82">
        <f>Statistiky_vypocty!BA12</f>
        <v>1</v>
      </c>
      <c r="AI18" s="82">
        <f>Statistiky_vypocty!BB12</f>
        <v>2</v>
      </c>
      <c r="AJ18" s="82">
        <f>Statistiky_vypocty!BC12</f>
        <v>6</v>
      </c>
      <c r="AK18" s="82">
        <f>Statistiky_vypocty!BD12</f>
        <v>21</v>
      </c>
      <c r="AL18" s="82">
        <f>Statistiky_vypocty!BE12</f>
        <v>30</v>
      </c>
      <c r="AM18" s="82">
        <f>Statistiky_vypocty!BF12</f>
        <v>-9</v>
      </c>
      <c r="AN18" s="82">
        <f>Statistiky_vypocty!BG12</f>
        <v>4</v>
      </c>
      <c r="AO18" s="82"/>
      <c r="AP18" s="82">
        <f>Statistiky_vypocty!BH12</f>
        <v>4000090025</v>
      </c>
    </row>
    <row r="19" spans="15:42" x14ac:dyDescent="0.35">
      <c r="O19" s="119" t="s">
        <v>25</v>
      </c>
      <c r="P19" s="117" t="str">
        <f t="array" ref="P19">INDEX(jmeno,MATCH(LARGE($AP$8:$AP$76-ROW($AP$8:$AP$76)/COUNT($AP$8:$AP$76),ROW(P19)-ROW(P$9)+1),$AP$8:$AP$76-ROW($AP$8:$AP$76)/COUNT($AP$8:$AP$76),0))</f>
        <v>STLOUKAL Mojmír</v>
      </c>
      <c r="Q19" s="120" t="str">
        <f t="shared" si="11"/>
        <v>BHK IQ Boskovice "B"</v>
      </c>
      <c r="R19" s="118">
        <f t="shared" si="1"/>
        <v>3</v>
      </c>
      <c r="S19" s="118">
        <f t="shared" si="2"/>
        <v>9</v>
      </c>
      <c r="T19" s="118">
        <f t="shared" si="3"/>
        <v>3</v>
      </c>
      <c r="U19" s="118">
        <f t="shared" si="4"/>
        <v>3</v>
      </c>
      <c r="V19" s="118">
        <f t="shared" si="5"/>
        <v>3</v>
      </c>
      <c r="W19" s="119">
        <f t="shared" si="6"/>
        <v>17</v>
      </c>
      <c r="X19" s="118" t="s">
        <v>0</v>
      </c>
      <c r="Y19" s="120">
        <f t="shared" si="7"/>
        <v>13</v>
      </c>
      <c r="Z19" s="118">
        <f t="shared" si="8"/>
        <v>0</v>
      </c>
      <c r="AA19" s="118">
        <f t="shared" si="9"/>
        <v>9</v>
      </c>
      <c r="AB19" s="153">
        <f t="shared" si="10"/>
        <v>0</v>
      </c>
      <c r="AD19" s="82" t="str">
        <f>Statistiky_vypocty!AW13</f>
        <v>DOLEŽAL Jan</v>
      </c>
      <c r="AE19" s="82" t="str">
        <f>Statistiky_vypocty!AX13</f>
        <v>Gunners Břeclav "B"</v>
      </c>
      <c r="AF19" s="82">
        <f>Statistiky_vypocty!AY13</f>
        <v>4</v>
      </c>
      <c r="AG19" s="82">
        <f>Statistiky_vypocty!AZ13</f>
        <v>11</v>
      </c>
      <c r="AH19" s="82">
        <f>Statistiky_vypocty!BA13</f>
        <v>6</v>
      </c>
      <c r="AI19" s="82">
        <f>Statistiky_vypocty!BB13</f>
        <v>2</v>
      </c>
      <c r="AJ19" s="82">
        <f>Statistiky_vypocty!BC13</f>
        <v>3</v>
      </c>
      <c r="AK19" s="82">
        <f>Statistiky_vypocty!BD13</f>
        <v>33</v>
      </c>
      <c r="AL19" s="82">
        <f>Statistiky_vypocty!BE13</f>
        <v>33</v>
      </c>
      <c r="AM19" s="82">
        <f>Statistiky_vypocty!BF13</f>
        <v>0</v>
      </c>
      <c r="AN19" s="82">
        <f>Statistiky_vypocty!BG13</f>
        <v>14</v>
      </c>
      <c r="AO19" s="82"/>
      <c r="AP19" s="82">
        <f>Statistiky_vypocty!BH13</f>
        <v>14000000037</v>
      </c>
    </row>
    <row r="20" spans="15:42" x14ac:dyDescent="0.35">
      <c r="O20" s="83" t="s">
        <v>26</v>
      </c>
      <c r="P20" s="23" t="str">
        <f t="array" ref="P20">INDEX(jmeno,MATCH(LARGE($AP$8:$AP$76-ROW($AP$8:$AP$76)/COUNT($AP$8:$AP$76),ROW(P20)-ROW(P$9)+1),$AP$8:$AP$76-ROW($AP$8:$AP$76)/COUNT($AP$8:$AP$76),0))</f>
        <v>BEDNÁŘ Martin</v>
      </c>
      <c r="Q20" s="85" t="str">
        <f t="shared" si="11"/>
        <v>BHL Žďár nad Sázavou</v>
      </c>
      <c r="R20" s="81">
        <f t="shared" si="1"/>
        <v>3</v>
      </c>
      <c r="S20" s="81">
        <f t="shared" si="2"/>
        <v>9</v>
      </c>
      <c r="T20" s="81">
        <f t="shared" si="3"/>
        <v>4</v>
      </c>
      <c r="U20" s="81">
        <f t="shared" si="4"/>
        <v>1</v>
      </c>
      <c r="V20" s="81">
        <f t="shared" si="5"/>
        <v>4</v>
      </c>
      <c r="W20" s="83">
        <f t="shared" si="6"/>
        <v>17</v>
      </c>
      <c r="X20" s="81" t="s">
        <v>0</v>
      </c>
      <c r="Y20" s="85">
        <f t="shared" si="7"/>
        <v>12</v>
      </c>
      <c r="Z20" s="81">
        <f t="shared" si="8"/>
        <v>0</v>
      </c>
      <c r="AA20" s="81">
        <f t="shared" si="9"/>
        <v>9</v>
      </c>
      <c r="AB20" s="154">
        <f t="shared" si="10"/>
        <v>0</v>
      </c>
      <c r="AD20" s="82" t="str">
        <f>Statistiky_vypocty!AW14</f>
        <v>STOHANZL Erik</v>
      </c>
      <c r="AE20" s="82" t="str">
        <f>Statistiky_vypocty!AX14</f>
        <v>Gunners Břeclav "B"</v>
      </c>
      <c r="AF20" s="82">
        <f>Statistiky_vypocty!AY14</f>
        <v>4</v>
      </c>
      <c r="AG20" s="82">
        <f>Statistiky_vypocty!AZ14</f>
        <v>7</v>
      </c>
      <c r="AH20" s="82">
        <f>Statistiky_vypocty!BA14</f>
        <v>3</v>
      </c>
      <c r="AI20" s="82">
        <f>Statistiky_vypocty!BB14</f>
        <v>2</v>
      </c>
      <c r="AJ20" s="82">
        <f>Statistiky_vypocty!BC14</f>
        <v>2</v>
      </c>
      <c r="AK20" s="82">
        <f>Statistiky_vypocty!BD14</f>
        <v>12</v>
      </c>
      <c r="AL20" s="82">
        <f>Statistiky_vypocty!BE14</f>
        <v>11</v>
      </c>
      <c r="AM20" s="82">
        <f>Statistiky_vypocty!BF14</f>
        <v>1</v>
      </c>
      <c r="AN20" s="82">
        <f>Statistiky_vypocty!BG14</f>
        <v>8</v>
      </c>
      <c r="AO20" s="82"/>
      <c r="AP20" s="82">
        <f>Statistiky_vypocty!BH14</f>
        <v>7999990016</v>
      </c>
    </row>
    <row r="21" spans="15:42" x14ac:dyDescent="0.35">
      <c r="O21" s="119" t="s">
        <v>27</v>
      </c>
      <c r="P21" s="117" t="str">
        <f t="array" ref="P21">INDEX(jmeno,MATCH(LARGE($AP$8:$AP$76-ROW($AP$8:$AP$76)/COUNT($AP$8:$AP$76),ROW(P21)-ROW(P$9)+1),$AP$8:$AP$76-ROW($AP$8:$AP$76)/COUNT($AP$8:$AP$76),0))</f>
        <v>ŠÍMA Pavel</v>
      </c>
      <c r="Q21" s="120" t="str">
        <f t="shared" si="11"/>
        <v>TJ Sokol Stochov</v>
      </c>
      <c r="R21" s="118">
        <f t="shared" si="1"/>
        <v>5</v>
      </c>
      <c r="S21" s="118">
        <f t="shared" si="2"/>
        <v>10</v>
      </c>
      <c r="T21" s="118">
        <f t="shared" si="3"/>
        <v>4</v>
      </c>
      <c r="U21" s="118">
        <f t="shared" si="4"/>
        <v>0</v>
      </c>
      <c r="V21" s="118">
        <f t="shared" si="5"/>
        <v>6</v>
      </c>
      <c r="W21" s="119">
        <f t="shared" si="6"/>
        <v>29</v>
      </c>
      <c r="X21" s="118" t="s">
        <v>0</v>
      </c>
      <c r="Y21" s="120">
        <f t="shared" si="7"/>
        <v>40</v>
      </c>
      <c r="Z21" s="118">
        <f t="shared" si="8"/>
        <v>-2</v>
      </c>
      <c r="AA21" s="118">
        <f t="shared" si="9"/>
        <v>8</v>
      </c>
      <c r="AB21" s="153">
        <f t="shared" si="10"/>
        <v>-0.2</v>
      </c>
      <c r="AD21" s="82" t="str">
        <f>Statistiky_vypocty!AW15</f>
        <v>KAŇA Simon</v>
      </c>
      <c r="AE21" s="82" t="str">
        <f>Statistiky_vypocty!AX15</f>
        <v>Gunners Břeclav "B"</v>
      </c>
      <c r="AF21" s="82">
        <f>Statistiky_vypocty!AY15</f>
        <v>4</v>
      </c>
      <c r="AG21" s="82">
        <f>Statistiky_vypocty!AZ15</f>
        <v>7</v>
      </c>
      <c r="AH21" s="82">
        <f>Statistiky_vypocty!BA15</f>
        <v>0</v>
      </c>
      <c r="AI21" s="82">
        <f>Statistiky_vypocty!BB15</f>
        <v>6</v>
      </c>
      <c r="AJ21" s="82">
        <f>Statistiky_vypocty!BC15</f>
        <v>1</v>
      </c>
      <c r="AK21" s="82">
        <f>Statistiky_vypocty!BD15</f>
        <v>11</v>
      </c>
      <c r="AL21" s="82">
        <f>Statistiky_vypocty!BE15</f>
        <v>17</v>
      </c>
      <c r="AM21" s="82">
        <f>Statistiky_vypocty!BF15</f>
        <v>-6</v>
      </c>
      <c r="AN21" s="82">
        <f>Statistiky_vypocty!BG15</f>
        <v>6</v>
      </c>
      <c r="AO21" s="82"/>
      <c r="AP21" s="82">
        <f>Statistiky_vypocty!BH15</f>
        <v>6000060015</v>
      </c>
    </row>
    <row r="22" spans="15:42" x14ac:dyDescent="0.35">
      <c r="O22" s="83" t="s">
        <v>28</v>
      </c>
      <c r="P22" s="23" t="str">
        <f t="array" ref="P22">INDEX(jmeno,MATCH(LARGE($AP$8:$AP$76-ROW($AP$8:$AP$76)/COUNT($AP$8:$AP$76),ROW(P22)-ROW(P$9)+1),$AP$8:$AP$76-ROW($AP$8:$AP$76)/COUNT($AP$8:$AP$76),0))</f>
        <v>HROZ Lukáš</v>
      </c>
      <c r="Q22" s="85" t="str">
        <f t="shared" si="11"/>
        <v>BHK IQ Boskovice "B"</v>
      </c>
      <c r="R22" s="81">
        <f t="shared" si="1"/>
        <v>3</v>
      </c>
      <c r="S22" s="81">
        <f t="shared" si="2"/>
        <v>9</v>
      </c>
      <c r="T22" s="81">
        <f t="shared" si="3"/>
        <v>2</v>
      </c>
      <c r="U22" s="81">
        <f t="shared" si="4"/>
        <v>4</v>
      </c>
      <c r="V22" s="81">
        <f t="shared" si="5"/>
        <v>3</v>
      </c>
      <c r="W22" s="83">
        <f t="shared" si="6"/>
        <v>17</v>
      </c>
      <c r="X22" s="81" t="s">
        <v>0</v>
      </c>
      <c r="Y22" s="85">
        <f t="shared" si="7"/>
        <v>22</v>
      </c>
      <c r="Z22" s="81">
        <f t="shared" ref="Z22:Z85" si="12">T22-V22</f>
        <v>-1</v>
      </c>
      <c r="AA22" s="81">
        <f t="shared" si="9"/>
        <v>8</v>
      </c>
      <c r="AB22" s="154">
        <f t="shared" si="10"/>
        <v>-0.1111111111111111</v>
      </c>
      <c r="AD22" s="82" t="str">
        <f>Statistiky_vypocty!AW16</f>
        <v>SOTCHI Dan</v>
      </c>
      <c r="AE22" s="82" t="str">
        <f>Statistiky_vypocty!AX16</f>
        <v>Gunners Břeclav "B"</v>
      </c>
      <c r="AF22" s="82">
        <f>Statistiky_vypocty!AY16</f>
        <v>2</v>
      </c>
      <c r="AG22" s="82">
        <f>Statistiky_vypocty!AZ16</f>
        <v>2</v>
      </c>
      <c r="AH22" s="82">
        <f>Statistiky_vypocty!BA16</f>
        <v>0</v>
      </c>
      <c r="AI22" s="82">
        <f>Statistiky_vypocty!BB16</f>
        <v>0</v>
      </c>
      <c r="AJ22" s="82">
        <f>Statistiky_vypocty!BC16</f>
        <v>2</v>
      </c>
      <c r="AK22" s="82">
        <f>Statistiky_vypocty!BD16</f>
        <v>1</v>
      </c>
      <c r="AL22" s="82">
        <f>Statistiky_vypocty!BE16</f>
        <v>6</v>
      </c>
      <c r="AM22" s="82">
        <f>Statistiky_vypocty!BF16</f>
        <v>-5</v>
      </c>
      <c r="AN22" s="82">
        <f>Statistiky_vypocty!BG16</f>
        <v>0</v>
      </c>
      <c r="AO22" s="82"/>
      <c r="AP22" s="82">
        <f>Statistiky_vypocty!BH16</f>
        <v>50003</v>
      </c>
    </row>
    <row r="23" spans="15:42" x14ac:dyDescent="0.35">
      <c r="O23" s="119" t="s">
        <v>29</v>
      </c>
      <c r="P23" s="117" t="str">
        <f t="array" ref="P23">INDEX(jmeno,MATCH(LARGE($AP$8:$AP$76-ROW($AP$8:$AP$76)/COUNT($AP$8:$AP$76),ROW(P23)-ROW(P$9)+1),$AP$8:$AP$76-ROW($AP$8:$AP$76)/COUNT($AP$8:$AP$76),0))</f>
        <v>STOHANZL Erik</v>
      </c>
      <c r="Q23" s="120" t="str">
        <f t="shared" si="11"/>
        <v>Gunners Břeclav "B"</v>
      </c>
      <c r="R23" s="118">
        <f t="shared" si="1"/>
        <v>4</v>
      </c>
      <c r="S23" s="118">
        <f t="shared" si="2"/>
        <v>7</v>
      </c>
      <c r="T23" s="118">
        <f t="shared" si="3"/>
        <v>3</v>
      </c>
      <c r="U23" s="118">
        <f t="shared" si="4"/>
        <v>2</v>
      </c>
      <c r="V23" s="118">
        <f t="shared" si="5"/>
        <v>2</v>
      </c>
      <c r="W23" s="119">
        <f t="shared" si="6"/>
        <v>12</v>
      </c>
      <c r="X23" s="118" t="s">
        <v>0</v>
      </c>
      <c r="Y23" s="120">
        <f t="shared" si="7"/>
        <v>11</v>
      </c>
      <c r="Z23" s="118">
        <f t="shared" si="12"/>
        <v>1</v>
      </c>
      <c r="AA23" s="118">
        <f t="shared" si="9"/>
        <v>8</v>
      </c>
      <c r="AB23" s="153">
        <f t="shared" si="10"/>
        <v>0.14285714285714285</v>
      </c>
      <c r="AD23" s="82" t="str">
        <f>Statistiky_vypocty!AW17</f>
        <v>DOHNAL Jiří</v>
      </c>
      <c r="AE23" s="82" t="str">
        <f>Statistiky_vypocty!AX17</f>
        <v>B.H.C. Dobrá</v>
      </c>
      <c r="AF23" s="82">
        <f>Statistiky_vypocty!AY17</f>
        <v>4</v>
      </c>
      <c r="AG23" s="82">
        <f>Statistiky_vypocty!AZ17</f>
        <v>12</v>
      </c>
      <c r="AH23" s="82">
        <f>Statistiky_vypocty!BA17</f>
        <v>7</v>
      </c>
      <c r="AI23" s="82">
        <f>Statistiky_vypocty!BB17</f>
        <v>4</v>
      </c>
      <c r="AJ23" s="82">
        <f>Statistiky_vypocty!BC17</f>
        <v>1</v>
      </c>
      <c r="AK23" s="82">
        <f>Statistiky_vypocty!BD17</f>
        <v>46</v>
      </c>
      <c r="AL23" s="82">
        <f>Statistiky_vypocty!BE17</f>
        <v>20</v>
      </c>
      <c r="AM23" s="82">
        <f>Statistiky_vypocty!BF17</f>
        <v>26</v>
      </c>
      <c r="AN23" s="82">
        <f>Statistiky_vypocty!BG17</f>
        <v>18</v>
      </c>
      <c r="AO23" s="82"/>
      <c r="AP23" s="82">
        <f>Statistiky_vypocty!BH17</f>
        <v>17999740050</v>
      </c>
    </row>
    <row r="24" spans="15:42" x14ac:dyDescent="0.35">
      <c r="O24" s="83" t="s">
        <v>30</v>
      </c>
      <c r="P24" s="23" t="str">
        <f t="array" ref="P24">INDEX(jmeno,MATCH(LARGE($AP$8:$AP$76-ROW($AP$8:$AP$76)/COUNT($AP$8:$AP$76),ROW(P24)-ROW(P$9)+1),$AP$8:$AP$76-ROW($AP$8:$AP$76)/COUNT($AP$8:$AP$76),0))</f>
        <v>GRABINSKÁ Michaela</v>
      </c>
      <c r="Q24" s="85" t="str">
        <f t="shared" si="11"/>
        <v>Dragons Modřice "B"</v>
      </c>
      <c r="R24" s="81">
        <f t="shared" si="1"/>
        <v>3</v>
      </c>
      <c r="S24" s="81">
        <f t="shared" si="2"/>
        <v>8</v>
      </c>
      <c r="T24" s="81">
        <f t="shared" si="3"/>
        <v>3</v>
      </c>
      <c r="U24" s="81">
        <f t="shared" si="4"/>
        <v>2</v>
      </c>
      <c r="V24" s="81">
        <f t="shared" si="5"/>
        <v>3</v>
      </c>
      <c r="W24" s="83">
        <f t="shared" si="6"/>
        <v>20</v>
      </c>
      <c r="X24" s="81" t="s">
        <v>0</v>
      </c>
      <c r="Y24" s="85">
        <f t="shared" si="7"/>
        <v>18</v>
      </c>
      <c r="Z24" s="81">
        <f t="shared" si="12"/>
        <v>0</v>
      </c>
      <c r="AA24" s="81">
        <f t="shared" si="9"/>
        <v>8</v>
      </c>
      <c r="AB24" s="154">
        <f t="shared" si="10"/>
        <v>0</v>
      </c>
      <c r="AD24" s="82" t="str">
        <f>Statistiky_vypocty!AW18</f>
        <v>HÁJEK Dalibor</v>
      </c>
      <c r="AE24" s="82" t="str">
        <f>Statistiky_vypocty!AX18</f>
        <v>B.H.C. Dobrá</v>
      </c>
      <c r="AF24" s="82">
        <f>Statistiky_vypocty!AY18</f>
        <v>4</v>
      </c>
      <c r="AG24" s="82">
        <f>Statistiky_vypocty!AZ18</f>
        <v>8</v>
      </c>
      <c r="AH24" s="82">
        <f>Statistiky_vypocty!BA18</f>
        <v>2</v>
      </c>
      <c r="AI24" s="82">
        <f>Statistiky_vypocty!BB18</f>
        <v>3</v>
      </c>
      <c r="AJ24" s="82">
        <f>Statistiky_vypocty!BC18</f>
        <v>3</v>
      </c>
      <c r="AK24" s="82">
        <f>Statistiky_vypocty!BD18</f>
        <v>21</v>
      </c>
      <c r="AL24" s="82">
        <f>Statistiky_vypocty!BE18</f>
        <v>21</v>
      </c>
      <c r="AM24" s="82">
        <f>Statistiky_vypocty!BF18</f>
        <v>0</v>
      </c>
      <c r="AN24" s="82">
        <f>Statistiky_vypocty!BG18</f>
        <v>7</v>
      </c>
      <c r="AO24" s="82"/>
      <c r="AP24" s="82">
        <f>Statistiky_vypocty!BH18</f>
        <v>7000000025</v>
      </c>
    </row>
    <row r="25" spans="15:42" x14ac:dyDescent="0.35">
      <c r="O25" s="119" t="s">
        <v>31</v>
      </c>
      <c r="P25" s="117" t="str">
        <f t="array" ref="P25">INDEX(jmeno,MATCH(LARGE($AP$8:$AP$76-ROW($AP$8:$AP$76)/COUNT($AP$8:$AP$76),ROW(P25)-ROW(P$9)+1),$AP$8:$AP$76-ROW($AP$8:$AP$76)/COUNT($AP$8:$AP$76),0))</f>
        <v>HADAŠČOK Petr</v>
      </c>
      <c r="Q25" s="120" t="str">
        <f t="shared" si="11"/>
        <v>B.H.C. Dobrá</v>
      </c>
      <c r="R25" s="118">
        <f t="shared" si="1"/>
        <v>4</v>
      </c>
      <c r="S25" s="118">
        <f t="shared" si="2"/>
        <v>7</v>
      </c>
      <c r="T25" s="118">
        <f t="shared" si="3"/>
        <v>3</v>
      </c>
      <c r="U25" s="118">
        <f t="shared" si="4"/>
        <v>2</v>
      </c>
      <c r="V25" s="118">
        <f t="shared" si="5"/>
        <v>2</v>
      </c>
      <c r="W25" s="119">
        <f t="shared" si="6"/>
        <v>13</v>
      </c>
      <c r="X25" s="118" t="s">
        <v>0</v>
      </c>
      <c r="Y25" s="120">
        <f t="shared" si="7"/>
        <v>8</v>
      </c>
      <c r="Z25" s="118">
        <f t="shared" si="12"/>
        <v>1</v>
      </c>
      <c r="AA25" s="118">
        <f t="shared" si="9"/>
        <v>8</v>
      </c>
      <c r="AB25" s="153">
        <f t="shared" si="10"/>
        <v>0.14285714285714285</v>
      </c>
      <c r="AD25" s="82" t="str">
        <f>Statistiky_vypocty!AW19</f>
        <v>HADAŠČOK Petr</v>
      </c>
      <c r="AE25" s="82" t="str">
        <f>Statistiky_vypocty!AX19</f>
        <v>B.H.C. Dobrá</v>
      </c>
      <c r="AF25" s="82">
        <f>Statistiky_vypocty!AY19</f>
        <v>4</v>
      </c>
      <c r="AG25" s="82">
        <f>Statistiky_vypocty!AZ19</f>
        <v>7</v>
      </c>
      <c r="AH25" s="82">
        <f>Statistiky_vypocty!BA19</f>
        <v>3</v>
      </c>
      <c r="AI25" s="82">
        <f>Statistiky_vypocty!BB19</f>
        <v>2</v>
      </c>
      <c r="AJ25" s="82">
        <f>Statistiky_vypocty!BC19</f>
        <v>2</v>
      </c>
      <c r="AK25" s="82">
        <f>Statistiky_vypocty!BD19</f>
        <v>13</v>
      </c>
      <c r="AL25" s="82">
        <f>Statistiky_vypocty!BE19</f>
        <v>8</v>
      </c>
      <c r="AM25" s="82">
        <f>Statistiky_vypocty!BF19</f>
        <v>5</v>
      </c>
      <c r="AN25" s="82">
        <f>Statistiky_vypocty!BG19</f>
        <v>8</v>
      </c>
      <c r="AO25" s="82"/>
      <c r="AP25" s="82">
        <f>Statistiky_vypocty!BH19</f>
        <v>7999950017</v>
      </c>
    </row>
    <row r="26" spans="15:42" x14ac:dyDescent="0.35">
      <c r="O26" s="83" t="s">
        <v>32</v>
      </c>
      <c r="P26" s="23" t="str">
        <f t="array" ref="P26">INDEX(jmeno,MATCH(LARGE($AP$8:$AP$76-ROW($AP$8:$AP$76)/COUNT($AP$8:$AP$76),ROW(P26)-ROW(P$9)+1),$AP$8:$AP$76-ROW($AP$8:$AP$76)/COUNT($AP$8:$AP$76),0))</f>
        <v>VANÍČEK Matyáš</v>
      </c>
      <c r="Q26" s="85" t="str">
        <f t="shared" si="11"/>
        <v>B.H.C. StarColor Most</v>
      </c>
      <c r="R26" s="81">
        <f t="shared" si="1"/>
        <v>5</v>
      </c>
      <c r="S26" s="81">
        <f t="shared" si="2"/>
        <v>8</v>
      </c>
      <c r="T26" s="81">
        <f t="shared" si="3"/>
        <v>3</v>
      </c>
      <c r="U26" s="81">
        <f t="shared" si="4"/>
        <v>1</v>
      </c>
      <c r="V26" s="81">
        <f t="shared" si="5"/>
        <v>4</v>
      </c>
      <c r="W26" s="83">
        <f t="shared" si="6"/>
        <v>13</v>
      </c>
      <c r="X26" s="81" t="s">
        <v>0</v>
      </c>
      <c r="Y26" s="85">
        <f t="shared" si="7"/>
        <v>19</v>
      </c>
      <c r="Z26" s="81">
        <f t="shared" si="12"/>
        <v>-1</v>
      </c>
      <c r="AA26" s="81">
        <f t="shared" si="9"/>
        <v>7</v>
      </c>
      <c r="AB26" s="154">
        <f t="shared" si="10"/>
        <v>-0.125</v>
      </c>
      <c r="AD26" s="82" t="str">
        <f>Statistiky_vypocty!AW20</f>
        <v>BILKO Jan</v>
      </c>
      <c r="AE26" s="82" t="str">
        <f>Statistiky_vypocty!AX20</f>
        <v>B.H.C. Dobrá</v>
      </c>
      <c r="AF26" s="82">
        <f>Statistiky_vypocty!AY20</f>
        <v>4</v>
      </c>
      <c r="AG26" s="82">
        <f>Statistiky_vypocty!AZ20</f>
        <v>4</v>
      </c>
      <c r="AH26" s="82">
        <f>Statistiky_vypocty!BA20</f>
        <v>0</v>
      </c>
      <c r="AI26" s="82">
        <f>Statistiky_vypocty!BB20</f>
        <v>0</v>
      </c>
      <c r="AJ26" s="82">
        <f>Statistiky_vypocty!BC20</f>
        <v>4</v>
      </c>
      <c r="AK26" s="82">
        <f>Statistiky_vypocty!BD20</f>
        <v>6</v>
      </c>
      <c r="AL26" s="82">
        <f>Statistiky_vypocty!BE20</f>
        <v>14</v>
      </c>
      <c r="AM26" s="82">
        <f>Statistiky_vypocty!BF20</f>
        <v>-8</v>
      </c>
      <c r="AN26" s="82">
        <f>Statistiky_vypocty!BG20</f>
        <v>0</v>
      </c>
      <c r="AO26" s="82"/>
      <c r="AP26" s="82">
        <f>Statistiky_vypocty!BH20</f>
        <v>80010</v>
      </c>
    </row>
    <row r="27" spans="15:42" x14ac:dyDescent="0.35">
      <c r="O27" s="119" t="s">
        <v>33</v>
      </c>
      <c r="P27" s="117" t="str">
        <f t="array" ref="P27">INDEX(jmeno,MATCH(LARGE($AP$8:$AP$76-ROW($AP$8:$AP$76)/COUNT($AP$8:$AP$76),ROW(P27)-ROW(P$9)+1),$AP$8:$AP$76-ROW($AP$8:$AP$76)/COUNT($AP$8:$AP$76),0))</f>
        <v>FRÝBA Dalibor</v>
      </c>
      <c r="Q27" s="120" t="str">
        <f t="shared" si="11"/>
        <v>B.H.C. StarColor Most</v>
      </c>
      <c r="R27" s="118">
        <f t="shared" si="1"/>
        <v>5</v>
      </c>
      <c r="S27" s="118">
        <f t="shared" si="2"/>
        <v>8</v>
      </c>
      <c r="T27" s="118">
        <f t="shared" si="3"/>
        <v>2</v>
      </c>
      <c r="U27" s="118">
        <f t="shared" si="4"/>
        <v>3</v>
      </c>
      <c r="V27" s="118">
        <f t="shared" si="5"/>
        <v>3</v>
      </c>
      <c r="W27" s="119">
        <f t="shared" si="6"/>
        <v>12</v>
      </c>
      <c r="X27" s="118" t="s">
        <v>0</v>
      </c>
      <c r="Y27" s="120">
        <f t="shared" si="7"/>
        <v>14</v>
      </c>
      <c r="Z27" s="118">
        <f t="shared" si="12"/>
        <v>-1</v>
      </c>
      <c r="AA27" s="118">
        <f t="shared" si="9"/>
        <v>7</v>
      </c>
      <c r="AB27" s="153">
        <f t="shared" si="10"/>
        <v>-0.125</v>
      </c>
      <c r="AD27" s="82" t="str">
        <f>Statistiky_vypocty!AW21</f>
        <v>KURÁŇ Adam</v>
      </c>
      <c r="AE27" s="82" t="str">
        <f>Statistiky_vypocty!AX21</f>
        <v>B.H.C. Dobrá</v>
      </c>
      <c r="AF27" s="82">
        <f>Statistiky_vypocty!AY21</f>
        <v>4</v>
      </c>
      <c r="AG27" s="82">
        <f>Statistiky_vypocty!AZ21</f>
        <v>5</v>
      </c>
      <c r="AH27" s="82">
        <f>Statistiky_vypocty!BA21</f>
        <v>1</v>
      </c>
      <c r="AI27" s="82">
        <f>Statistiky_vypocty!BB21</f>
        <v>0</v>
      </c>
      <c r="AJ27" s="82">
        <f>Statistiky_vypocty!BC21</f>
        <v>4</v>
      </c>
      <c r="AK27" s="82">
        <f>Statistiky_vypocty!BD21</f>
        <v>7</v>
      </c>
      <c r="AL27" s="82">
        <f>Statistiky_vypocty!BE21</f>
        <v>11</v>
      </c>
      <c r="AM27" s="82">
        <f>Statistiky_vypocty!BF21</f>
        <v>-4</v>
      </c>
      <c r="AN27" s="82">
        <f>Statistiky_vypocty!BG21</f>
        <v>2</v>
      </c>
      <c r="AO27" s="82"/>
      <c r="AP27" s="82">
        <f>Statistiky_vypocty!BH21</f>
        <v>2000040011</v>
      </c>
    </row>
    <row r="28" spans="15:42" x14ac:dyDescent="0.35">
      <c r="O28" s="83" t="s">
        <v>34</v>
      </c>
      <c r="P28" s="23" t="str">
        <f t="array" ref="P28">INDEX(jmeno,MATCH(LARGE($AP$8:$AP$76-ROW($AP$8:$AP$76)/COUNT($AP$8:$AP$76),ROW(P28)-ROW(P$9)+1),$AP$8:$AP$76-ROW($AP$8:$AP$76)/COUNT($AP$8:$AP$76),0))</f>
        <v>HÁJEK Dalibor</v>
      </c>
      <c r="Q28" s="85" t="str">
        <f t="shared" si="11"/>
        <v>B.H.C. Dobrá</v>
      </c>
      <c r="R28" s="81">
        <f t="shared" si="1"/>
        <v>4</v>
      </c>
      <c r="S28" s="81">
        <f t="shared" si="2"/>
        <v>8</v>
      </c>
      <c r="T28" s="81">
        <f t="shared" si="3"/>
        <v>2</v>
      </c>
      <c r="U28" s="81">
        <f t="shared" si="4"/>
        <v>3</v>
      </c>
      <c r="V28" s="81">
        <f t="shared" si="5"/>
        <v>3</v>
      </c>
      <c r="W28" s="83">
        <f t="shared" si="6"/>
        <v>21</v>
      </c>
      <c r="X28" s="81" t="s">
        <v>0</v>
      </c>
      <c r="Y28" s="85">
        <f t="shared" si="7"/>
        <v>21</v>
      </c>
      <c r="Z28" s="81">
        <f t="shared" si="12"/>
        <v>-1</v>
      </c>
      <c r="AA28" s="81">
        <f t="shared" si="9"/>
        <v>7</v>
      </c>
      <c r="AB28" s="154">
        <f t="shared" si="10"/>
        <v>-0.125</v>
      </c>
      <c r="AD28" s="82" t="str">
        <f>Statistiky_vypocty!AW22</f>
        <v>NAGY Jiří</v>
      </c>
      <c r="AE28" s="82" t="str">
        <f>Statistiky_vypocty!AX22</f>
        <v>TJ Sokol Stochov</v>
      </c>
      <c r="AF28" s="82">
        <f>Statistiky_vypocty!AY22</f>
        <v>5</v>
      </c>
      <c r="AG28" s="82">
        <f>Statistiky_vypocty!AZ22</f>
        <v>14</v>
      </c>
      <c r="AH28" s="82">
        <f>Statistiky_vypocty!BA22</f>
        <v>7</v>
      </c>
      <c r="AI28" s="82">
        <f>Statistiky_vypocty!BB22</f>
        <v>5</v>
      </c>
      <c r="AJ28" s="82">
        <f>Statistiky_vypocty!BC22</f>
        <v>2</v>
      </c>
      <c r="AK28" s="82">
        <f>Statistiky_vypocty!BD22</f>
        <v>41</v>
      </c>
      <c r="AL28" s="82">
        <f>Statistiky_vypocty!BE22</f>
        <v>27</v>
      </c>
      <c r="AM28" s="82">
        <f>Statistiky_vypocty!BF22</f>
        <v>14</v>
      </c>
      <c r="AN28" s="82">
        <f>Statistiky_vypocty!BG22</f>
        <v>19</v>
      </c>
      <c r="AO28" s="82"/>
      <c r="AP28" s="82">
        <f>Statistiky_vypocty!BH22</f>
        <v>18999860046</v>
      </c>
    </row>
    <row r="29" spans="15:42" x14ac:dyDescent="0.35">
      <c r="O29" s="119" t="s">
        <v>35</v>
      </c>
      <c r="P29" s="117" t="str">
        <f t="array" ref="P29">INDEX(jmeno,MATCH(LARGE($AP$8:$AP$76-ROW($AP$8:$AP$76)/COUNT($AP$8:$AP$76),ROW(P29)-ROW(P$9)+1),$AP$8:$AP$76-ROW($AP$8:$AP$76)/COUNT($AP$8:$AP$76),0))</f>
        <v>FRANĚK Ivan</v>
      </c>
      <c r="Q29" s="120" t="str">
        <f t="shared" si="11"/>
        <v>THE Orel Bohunice</v>
      </c>
      <c r="R29" s="118">
        <f t="shared" si="1"/>
        <v>3</v>
      </c>
      <c r="S29" s="118">
        <f t="shared" si="2"/>
        <v>5</v>
      </c>
      <c r="T29" s="118">
        <f t="shared" si="3"/>
        <v>3</v>
      </c>
      <c r="U29" s="118">
        <f t="shared" si="4"/>
        <v>1</v>
      </c>
      <c r="V29" s="118">
        <f t="shared" si="5"/>
        <v>1</v>
      </c>
      <c r="W29" s="119">
        <f t="shared" si="6"/>
        <v>8</v>
      </c>
      <c r="X29" s="118" t="s">
        <v>0</v>
      </c>
      <c r="Y29" s="120">
        <f t="shared" si="7"/>
        <v>6</v>
      </c>
      <c r="Z29" s="118">
        <f t="shared" si="12"/>
        <v>2</v>
      </c>
      <c r="AA29" s="118">
        <f t="shared" si="9"/>
        <v>7</v>
      </c>
      <c r="AB29" s="153">
        <f t="shared" si="10"/>
        <v>0.4</v>
      </c>
      <c r="AD29" s="82" t="str">
        <f>Statistiky_vypocty!AW23</f>
        <v>ŠÍMA Pavel</v>
      </c>
      <c r="AE29" s="82" t="str">
        <f>Statistiky_vypocty!AX23</f>
        <v>TJ Sokol Stochov</v>
      </c>
      <c r="AF29" s="82">
        <f>Statistiky_vypocty!AY23</f>
        <v>5</v>
      </c>
      <c r="AG29" s="82">
        <f>Statistiky_vypocty!AZ23</f>
        <v>10</v>
      </c>
      <c r="AH29" s="82">
        <f>Statistiky_vypocty!BA23</f>
        <v>4</v>
      </c>
      <c r="AI29" s="82">
        <f>Statistiky_vypocty!BB23</f>
        <v>0</v>
      </c>
      <c r="AJ29" s="82">
        <f>Statistiky_vypocty!BC23</f>
        <v>6</v>
      </c>
      <c r="AK29" s="82">
        <f>Statistiky_vypocty!BD23</f>
        <v>29</v>
      </c>
      <c r="AL29" s="82">
        <f>Statistiky_vypocty!BE23</f>
        <v>40</v>
      </c>
      <c r="AM29" s="82">
        <f>Statistiky_vypocty!BF23</f>
        <v>-11</v>
      </c>
      <c r="AN29" s="82">
        <f>Statistiky_vypocty!BG23</f>
        <v>8</v>
      </c>
      <c r="AO29" s="82"/>
      <c r="AP29" s="82">
        <f>Statistiky_vypocty!BH23</f>
        <v>8000110034</v>
      </c>
    </row>
    <row r="30" spans="15:42" x14ac:dyDescent="0.35">
      <c r="O30" s="83" t="s">
        <v>36</v>
      </c>
      <c r="P30" s="23" t="str">
        <f t="array" ref="P30">INDEX(jmeno,MATCH(LARGE($AP$8:$AP$76-ROW($AP$8:$AP$76)/COUNT($AP$8:$AP$76),ROW(P30)-ROW(P$9)+1),$AP$8:$AP$76-ROW($AP$8:$AP$76)/COUNT($AP$8:$AP$76),0))</f>
        <v>KAŇA Simon</v>
      </c>
      <c r="Q30" s="85" t="str">
        <f t="shared" si="11"/>
        <v>Gunners Břeclav "B"</v>
      </c>
      <c r="R30" s="81">
        <f t="shared" si="1"/>
        <v>4</v>
      </c>
      <c r="S30" s="81">
        <f t="shared" si="2"/>
        <v>7</v>
      </c>
      <c r="T30" s="81">
        <f t="shared" si="3"/>
        <v>0</v>
      </c>
      <c r="U30" s="81">
        <f t="shared" si="4"/>
        <v>6</v>
      </c>
      <c r="V30" s="81">
        <f t="shared" si="5"/>
        <v>1</v>
      </c>
      <c r="W30" s="83">
        <f t="shared" si="6"/>
        <v>11</v>
      </c>
      <c r="X30" s="81" t="s">
        <v>0</v>
      </c>
      <c r="Y30" s="85">
        <f t="shared" si="7"/>
        <v>17</v>
      </c>
      <c r="Z30" s="81">
        <f t="shared" si="12"/>
        <v>-1</v>
      </c>
      <c r="AA30" s="81">
        <f t="shared" si="9"/>
        <v>6</v>
      </c>
      <c r="AB30" s="154">
        <f t="shared" si="10"/>
        <v>-0.14285714285714285</v>
      </c>
      <c r="AD30" s="82" t="str">
        <f>Statistiky_vypocty!AW24</f>
        <v>NAVRÁTIL Petr</v>
      </c>
      <c r="AE30" s="82" t="str">
        <f>Statistiky_vypocty!AX24</f>
        <v>TJ Sokol Stochov</v>
      </c>
      <c r="AF30" s="82">
        <f>Statistiky_vypocty!AY24</f>
        <v>5</v>
      </c>
      <c r="AG30" s="82">
        <f>Statistiky_vypocty!AZ24</f>
        <v>13</v>
      </c>
      <c r="AH30" s="82">
        <f>Statistiky_vypocty!BA24</f>
        <v>7</v>
      </c>
      <c r="AI30" s="82">
        <f>Statistiky_vypocty!BB24</f>
        <v>3</v>
      </c>
      <c r="AJ30" s="82">
        <f>Statistiky_vypocty!BC24</f>
        <v>3</v>
      </c>
      <c r="AK30" s="82">
        <f>Statistiky_vypocty!BD24</f>
        <v>37</v>
      </c>
      <c r="AL30" s="82">
        <f>Statistiky_vypocty!BE24</f>
        <v>29</v>
      </c>
      <c r="AM30" s="82">
        <f>Statistiky_vypocty!BF24</f>
        <v>8</v>
      </c>
      <c r="AN30" s="82">
        <f>Statistiky_vypocty!BG24</f>
        <v>17</v>
      </c>
      <c r="AO30" s="82"/>
      <c r="AP30" s="82">
        <f>Statistiky_vypocty!BH24</f>
        <v>16999920042</v>
      </c>
    </row>
    <row r="31" spans="15:42" x14ac:dyDescent="0.35">
      <c r="O31" s="119" t="s">
        <v>37</v>
      </c>
      <c r="P31" s="117" t="str">
        <f t="array" ref="P31">INDEX(jmeno,MATCH(LARGE($AP$8:$AP$76-ROW($AP$8:$AP$76)/COUNT($AP$8:$AP$76),ROW(P31)-ROW(P$9)+1),$AP$8:$AP$76-ROW($AP$8:$AP$76)/COUNT($AP$8:$AP$76),0))</f>
        <v>PAVLIŠ Radek</v>
      </c>
      <c r="Q31" s="120" t="str">
        <f t="shared" si="11"/>
        <v>THE Orel Bohunice</v>
      </c>
      <c r="R31" s="118">
        <f t="shared" si="1"/>
        <v>2</v>
      </c>
      <c r="S31" s="118">
        <f t="shared" si="2"/>
        <v>6</v>
      </c>
      <c r="T31" s="118">
        <f t="shared" si="3"/>
        <v>2</v>
      </c>
      <c r="U31" s="118">
        <f t="shared" si="4"/>
        <v>2</v>
      </c>
      <c r="V31" s="118">
        <f t="shared" si="5"/>
        <v>2</v>
      </c>
      <c r="W31" s="119">
        <f t="shared" si="6"/>
        <v>9</v>
      </c>
      <c r="X31" s="118" t="s">
        <v>0</v>
      </c>
      <c r="Y31" s="120">
        <f t="shared" si="7"/>
        <v>9</v>
      </c>
      <c r="Z31" s="118">
        <f t="shared" si="12"/>
        <v>0</v>
      </c>
      <c r="AA31" s="118">
        <f t="shared" si="9"/>
        <v>6</v>
      </c>
      <c r="AB31" s="153">
        <f t="shared" si="10"/>
        <v>0</v>
      </c>
      <c r="AD31" s="82" t="str">
        <f>Statistiky_vypocty!AW25</f>
        <v>BERAN Filip</v>
      </c>
      <c r="AE31" s="82" t="str">
        <f>Statistiky_vypocty!AX25</f>
        <v>TJ Sokol Stochov</v>
      </c>
      <c r="AF31" s="82">
        <f>Statistiky_vypocty!AY25</f>
        <v>4</v>
      </c>
      <c r="AG31" s="82">
        <f>Statistiky_vypocty!AZ25</f>
        <v>8</v>
      </c>
      <c r="AH31" s="82">
        <f>Statistiky_vypocty!BA25</f>
        <v>2</v>
      </c>
      <c r="AI31" s="82">
        <f>Statistiky_vypocty!BB25</f>
        <v>0</v>
      </c>
      <c r="AJ31" s="82">
        <f>Statistiky_vypocty!BC25</f>
        <v>6</v>
      </c>
      <c r="AK31" s="82">
        <f>Statistiky_vypocty!BD25</f>
        <v>17</v>
      </c>
      <c r="AL31" s="82">
        <f>Statistiky_vypocty!BE25</f>
        <v>40</v>
      </c>
      <c r="AM31" s="82">
        <f>Statistiky_vypocty!BF25</f>
        <v>-23</v>
      </c>
      <c r="AN31" s="82">
        <f>Statistiky_vypocty!BG25</f>
        <v>4</v>
      </c>
      <c r="AO31" s="82"/>
      <c r="AP31" s="82">
        <f>Statistiky_vypocty!BH25</f>
        <v>4000230021</v>
      </c>
    </row>
    <row r="32" spans="15:42" x14ac:dyDescent="0.35">
      <c r="O32" s="83" t="s">
        <v>38</v>
      </c>
      <c r="P32" s="23" t="str">
        <f t="array" ref="P32">INDEX(jmeno,MATCH(LARGE($AP$8:$AP$76-ROW($AP$8:$AP$76)/COUNT($AP$8:$AP$76),ROW(P32)-ROW(P$9)+1),$AP$8:$AP$76-ROW($AP$8:$AP$76)/COUNT($AP$8:$AP$76),0))</f>
        <v>ŘEHOŘ Jakub</v>
      </c>
      <c r="Q32" s="85" t="str">
        <f t="shared" si="11"/>
        <v>Dragons Modřice "B"</v>
      </c>
      <c r="R32" s="81">
        <f t="shared" si="1"/>
        <v>3</v>
      </c>
      <c r="S32" s="81">
        <f t="shared" si="2"/>
        <v>6</v>
      </c>
      <c r="T32" s="81">
        <f t="shared" si="3"/>
        <v>2</v>
      </c>
      <c r="U32" s="81">
        <f t="shared" si="4"/>
        <v>2</v>
      </c>
      <c r="V32" s="81">
        <f t="shared" si="5"/>
        <v>2</v>
      </c>
      <c r="W32" s="83">
        <f t="shared" si="6"/>
        <v>23</v>
      </c>
      <c r="X32" s="81" t="s">
        <v>0</v>
      </c>
      <c r="Y32" s="85">
        <f t="shared" si="7"/>
        <v>21</v>
      </c>
      <c r="Z32" s="81">
        <f t="shared" si="12"/>
        <v>0</v>
      </c>
      <c r="AA32" s="81">
        <f t="shared" si="9"/>
        <v>6</v>
      </c>
      <c r="AB32" s="154">
        <f t="shared" si="10"/>
        <v>0</v>
      </c>
      <c r="AD32" s="82" t="str">
        <f>Statistiky_vypocty!AW26</f>
        <v>STLOUKAL Mojmír</v>
      </c>
      <c r="AE32" s="82" t="str">
        <f>Statistiky_vypocty!AX26</f>
        <v>BHK IQ Boskovice "B"</v>
      </c>
      <c r="AF32" s="82">
        <f>Statistiky_vypocty!AY26</f>
        <v>3</v>
      </c>
      <c r="AG32" s="82">
        <f>Statistiky_vypocty!AZ26</f>
        <v>9</v>
      </c>
      <c r="AH32" s="82">
        <f>Statistiky_vypocty!BA26</f>
        <v>3</v>
      </c>
      <c r="AI32" s="82">
        <f>Statistiky_vypocty!BB26</f>
        <v>3</v>
      </c>
      <c r="AJ32" s="82">
        <f>Statistiky_vypocty!BC26</f>
        <v>3</v>
      </c>
      <c r="AK32" s="82">
        <f>Statistiky_vypocty!BD26</f>
        <v>17</v>
      </c>
      <c r="AL32" s="82">
        <f>Statistiky_vypocty!BE26</f>
        <v>13</v>
      </c>
      <c r="AM32" s="82">
        <f>Statistiky_vypocty!BF26</f>
        <v>4</v>
      </c>
      <c r="AN32" s="82">
        <f>Statistiky_vypocty!BG26</f>
        <v>9</v>
      </c>
      <c r="AO32" s="82"/>
      <c r="AP32" s="82">
        <f>Statistiky_vypocty!BH26</f>
        <v>8999960020</v>
      </c>
    </row>
    <row r="33" spans="15:42" x14ac:dyDescent="0.35">
      <c r="O33" s="119" t="s">
        <v>39</v>
      </c>
      <c r="P33" s="117" t="str">
        <f t="array" ref="P33">INDEX(jmeno,MATCH(LARGE($AP$8:$AP$76-ROW($AP$8:$AP$76)/COUNT($AP$8:$AP$76),ROW(P33)-ROW(P$9)+1),$AP$8:$AP$76-ROW($AP$8:$AP$76)/COUNT($AP$8:$AP$76),0))</f>
        <v>KALINA Tomáš</v>
      </c>
      <c r="Q33" s="120" t="str">
        <f t="shared" si="11"/>
        <v>BHL Žďár nad Sázavou</v>
      </c>
      <c r="R33" s="118">
        <f t="shared" si="1"/>
        <v>3</v>
      </c>
      <c r="S33" s="118">
        <f t="shared" si="2"/>
        <v>6</v>
      </c>
      <c r="T33" s="118">
        <f t="shared" si="3"/>
        <v>2</v>
      </c>
      <c r="U33" s="118">
        <f t="shared" si="4"/>
        <v>1</v>
      </c>
      <c r="V33" s="118">
        <f t="shared" si="5"/>
        <v>3</v>
      </c>
      <c r="W33" s="119">
        <f t="shared" si="6"/>
        <v>17</v>
      </c>
      <c r="X33" s="118" t="s">
        <v>0</v>
      </c>
      <c r="Y33" s="120">
        <f t="shared" si="7"/>
        <v>19</v>
      </c>
      <c r="Z33" s="118">
        <f t="shared" si="12"/>
        <v>-1</v>
      </c>
      <c r="AA33" s="118">
        <f t="shared" si="9"/>
        <v>5</v>
      </c>
      <c r="AB33" s="153">
        <f t="shared" si="10"/>
        <v>-0.16666666666666666</v>
      </c>
      <c r="AD33" s="82" t="str">
        <f>Statistiky_vypocty!AW27</f>
        <v>GRABINSKÁ Veronika</v>
      </c>
      <c r="AE33" s="82" t="str">
        <f>Statistiky_vypocty!AX27</f>
        <v>BHK IQ Boskovice "B"</v>
      </c>
      <c r="AF33" s="82">
        <f>Statistiky_vypocty!AY27</f>
        <v>3</v>
      </c>
      <c r="AG33" s="82">
        <f>Statistiky_vypocty!AZ27</f>
        <v>9</v>
      </c>
      <c r="AH33" s="82">
        <f>Statistiky_vypocty!BA27</f>
        <v>4</v>
      </c>
      <c r="AI33" s="82">
        <f>Statistiky_vypocty!BB27</f>
        <v>2</v>
      </c>
      <c r="AJ33" s="82">
        <f>Statistiky_vypocty!BC27</f>
        <v>3</v>
      </c>
      <c r="AK33" s="82">
        <f>Statistiky_vypocty!BD27</f>
        <v>25</v>
      </c>
      <c r="AL33" s="82">
        <f>Statistiky_vypocty!BE27</f>
        <v>19</v>
      </c>
      <c r="AM33" s="82">
        <f>Statistiky_vypocty!BF27</f>
        <v>6</v>
      </c>
      <c r="AN33" s="82">
        <f>Statistiky_vypocty!BG27</f>
        <v>10</v>
      </c>
      <c r="AO33" s="82"/>
      <c r="AP33" s="82">
        <f>Statistiky_vypocty!BH27</f>
        <v>9999940028</v>
      </c>
    </row>
    <row r="34" spans="15:42" x14ac:dyDescent="0.35">
      <c r="O34" s="83" t="s">
        <v>40</v>
      </c>
      <c r="P34" s="23" t="str">
        <f t="array" ref="P34">INDEX(jmeno,MATCH(LARGE($AP$8:$AP$76-ROW($AP$8:$AP$76)/COUNT($AP$8:$AP$76),ROW(P34)-ROW(P$9)+1),$AP$8:$AP$76-ROW($AP$8:$AP$76)/COUNT($AP$8:$AP$76),0))</f>
        <v>BERAN Filip</v>
      </c>
      <c r="Q34" s="85" t="str">
        <f t="shared" si="11"/>
        <v>TJ Sokol Stochov</v>
      </c>
      <c r="R34" s="81">
        <f t="shared" si="1"/>
        <v>4</v>
      </c>
      <c r="S34" s="81">
        <f t="shared" si="2"/>
        <v>8</v>
      </c>
      <c r="T34" s="81">
        <f t="shared" si="3"/>
        <v>2</v>
      </c>
      <c r="U34" s="81">
        <f t="shared" si="4"/>
        <v>0</v>
      </c>
      <c r="V34" s="81">
        <f t="shared" si="5"/>
        <v>6</v>
      </c>
      <c r="W34" s="83">
        <f t="shared" si="6"/>
        <v>17</v>
      </c>
      <c r="X34" s="81" t="s">
        <v>0</v>
      </c>
      <c r="Y34" s="85">
        <f t="shared" si="7"/>
        <v>40</v>
      </c>
      <c r="Z34" s="81">
        <f t="shared" si="12"/>
        <v>-4</v>
      </c>
      <c r="AA34" s="81">
        <f t="shared" si="9"/>
        <v>4</v>
      </c>
      <c r="AB34" s="154">
        <f t="shared" si="10"/>
        <v>-0.5</v>
      </c>
      <c r="AD34" s="82" t="str">
        <f>Statistiky_vypocty!AW28</f>
        <v>HROZ Lukáš</v>
      </c>
      <c r="AE34" s="82" t="str">
        <f>Statistiky_vypocty!AX28</f>
        <v>BHK IQ Boskovice "B"</v>
      </c>
      <c r="AF34" s="82">
        <f>Statistiky_vypocty!AY28</f>
        <v>3</v>
      </c>
      <c r="AG34" s="82">
        <f>Statistiky_vypocty!AZ28</f>
        <v>9</v>
      </c>
      <c r="AH34" s="82">
        <f>Statistiky_vypocty!BA28</f>
        <v>2</v>
      </c>
      <c r="AI34" s="82">
        <f>Statistiky_vypocty!BB28</f>
        <v>4</v>
      </c>
      <c r="AJ34" s="82">
        <f>Statistiky_vypocty!BC28</f>
        <v>3</v>
      </c>
      <c r="AK34" s="82">
        <f>Statistiky_vypocty!BD28</f>
        <v>17</v>
      </c>
      <c r="AL34" s="82">
        <f>Statistiky_vypocty!BE28</f>
        <v>22</v>
      </c>
      <c r="AM34" s="82">
        <f>Statistiky_vypocty!BF28</f>
        <v>-5</v>
      </c>
      <c r="AN34" s="82">
        <f>Statistiky_vypocty!BG28</f>
        <v>8</v>
      </c>
      <c r="AO34" s="82"/>
      <c r="AP34" s="82">
        <f>Statistiky_vypocty!BH28</f>
        <v>8000050020</v>
      </c>
    </row>
    <row r="35" spans="15:42" x14ac:dyDescent="0.35">
      <c r="O35" s="119" t="s">
        <v>41</v>
      </c>
      <c r="P35" s="117" t="str">
        <f t="array" ref="P35">INDEX(jmeno,MATCH(LARGE($AP$8:$AP$76-ROW($AP$8:$AP$76)/COUNT($AP$8:$AP$76),ROW(P35)-ROW(P$9)+1),$AP$8:$AP$76-ROW($AP$8:$AP$76)/COUNT($AP$8:$AP$76),0))</f>
        <v>FEDIČ Lukáš</v>
      </c>
      <c r="Q35" s="120" t="str">
        <f t="shared" si="11"/>
        <v>Gunners Břeclav "B"</v>
      </c>
      <c r="R35" s="118">
        <f t="shared" si="1"/>
        <v>4</v>
      </c>
      <c r="S35" s="118">
        <f t="shared" si="2"/>
        <v>9</v>
      </c>
      <c r="T35" s="118">
        <f t="shared" si="3"/>
        <v>1</v>
      </c>
      <c r="U35" s="118">
        <f t="shared" si="4"/>
        <v>2</v>
      </c>
      <c r="V35" s="118">
        <f t="shared" si="5"/>
        <v>6</v>
      </c>
      <c r="W35" s="119">
        <f t="shared" si="6"/>
        <v>21</v>
      </c>
      <c r="X35" s="118" t="s">
        <v>0</v>
      </c>
      <c r="Y35" s="120">
        <f t="shared" si="7"/>
        <v>30</v>
      </c>
      <c r="Z35" s="118">
        <f t="shared" si="12"/>
        <v>-5</v>
      </c>
      <c r="AA35" s="118">
        <f t="shared" si="9"/>
        <v>4</v>
      </c>
      <c r="AB35" s="153">
        <f t="shared" si="10"/>
        <v>-0.55555555555555558</v>
      </c>
      <c r="AD35" s="82" t="str">
        <f>Statistiky_vypocty!AW29</f>
        <v>KOMÁREK Tomáš</v>
      </c>
      <c r="AE35" s="82" t="str">
        <f>Statistiky_vypocty!AX29</f>
        <v>BHK IQ Boskovice "B"</v>
      </c>
      <c r="AF35" s="82">
        <f>Statistiky_vypocty!AY29</f>
        <v>0</v>
      </c>
      <c r="AG35" s="82">
        <f>Statistiky_vypocty!AZ29</f>
        <v>0</v>
      </c>
      <c r="AH35" s="82">
        <f>Statistiky_vypocty!BA29</f>
        <v>0</v>
      </c>
      <c r="AI35" s="82">
        <f>Statistiky_vypocty!BB29</f>
        <v>0</v>
      </c>
      <c r="AJ35" s="82">
        <f>Statistiky_vypocty!BC29</f>
        <v>0</v>
      </c>
      <c r="AK35" s="82">
        <f>Statistiky_vypocty!BD29</f>
        <v>0</v>
      </c>
      <c r="AL35" s="82">
        <f>Statistiky_vypocty!BE29</f>
        <v>0</v>
      </c>
      <c r="AM35" s="82">
        <f>Statistiky_vypocty!BF29</f>
        <v>0</v>
      </c>
      <c r="AN35" s="82">
        <f>Statistiky_vypocty!BG29</f>
        <v>0</v>
      </c>
      <c r="AO35" s="82"/>
      <c r="AP35" s="82">
        <f>Statistiky_vypocty!BH29</f>
        <v>0</v>
      </c>
    </row>
    <row r="36" spans="15:42" x14ac:dyDescent="0.35">
      <c r="O36" s="83" t="s">
        <v>42</v>
      </c>
      <c r="P36" s="23" t="str">
        <f t="array" ref="P36">INDEX(jmeno,MATCH(LARGE($AP$8:$AP$76-ROW($AP$8:$AP$76)/COUNT($AP$8:$AP$76),ROW(P36)-ROW(P$9)+1),$AP$8:$AP$76-ROW($AP$8:$AP$76)/COUNT($AP$8:$AP$76),0))</f>
        <v>REZEK Jakub</v>
      </c>
      <c r="Q36" s="85" t="str">
        <f t="shared" si="11"/>
        <v>THE Orel Bohunice</v>
      </c>
      <c r="R36" s="81">
        <f t="shared" si="1"/>
        <v>3</v>
      </c>
      <c r="S36" s="81">
        <f t="shared" si="2"/>
        <v>5</v>
      </c>
      <c r="T36" s="81">
        <f t="shared" si="3"/>
        <v>0</v>
      </c>
      <c r="U36" s="81">
        <f t="shared" si="4"/>
        <v>3</v>
      </c>
      <c r="V36" s="81">
        <f t="shared" si="5"/>
        <v>2</v>
      </c>
      <c r="W36" s="83">
        <f t="shared" si="6"/>
        <v>10</v>
      </c>
      <c r="X36" s="81" t="s">
        <v>0</v>
      </c>
      <c r="Y36" s="85">
        <f t="shared" si="7"/>
        <v>13</v>
      </c>
      <c r="Z36" s="81">
        <f t="shared" si="12"/>
        <v>-2</v>
      </c>
      <c r="AA36" s="81">
        <f t="shared" si="9"/>
        <v>3</v>
      </c>
      <c r="AB36" s="154">
        <f t="shared" si="10"/>
        <v>-0.4</v>
      </c>
      <c r="AD36" s="82" t="str">
        <f>Statistiky_vypocty!AW30</f>
        <v>JUSTRA Michal</v>
      </c>
      <c r="AE36" s="82" t="str">
        <f>Statistiky_vypocty!AX30</f>
        <v>B.H.C. StarColor Most</v>
      </c>
      <c r="AF36" s="82">
        <f>Statistiky_vypocty!AY30</f>
        <v>5</v>
      </c>
      <c r="AG36" s="82">
        <f>Statistiky_vypocty!AZ30</f>
        <v>14</v>
      </c>
      <c r="AH36" s="82">
        <f>Statistiky_vypocty!BA30</f>
        <v>5</v>
      </c>
      <c r="AI36" s="82">
        <f>Statistiky_vypocty!BB30</f>
        <v>7</v>
      </c>
      <c r="AJ36" s="82">
        <f>Statistiky_vypocty!BC30</f>
        <v>2</v>
      </c>
      <c r="AK36" s="82">
        <f>Statistiky_vypocty!BD30</f>
        <v>18</v>
      </c>
      <c r="AL36" s="82">
        <f>Statistiky_vypocty!BE30</f>
        <v>15</v>
      </c>
      <c r="AM36" s="82">
        <f>Statistiky_vypocty!BF30</f>
        <v>3</v>
      </c>
      <c r="AN36" s="82">
        <f>Statistiky_vypocty!BG30</f>
        <v>17</v>
      </c>
      <c r="AO36" s="82"/>
      <c r="AP36" s="82">
        <f>Statistiky_vypocty!BH30</f>
        <v>16999970023</v>
      </c>
    </row>
    <row r="37" spans="15:42" x14ac:dyDescent="0.35">
      <c r="O37" s="119" t="s">
        <v>43</v>
      </c>
      <c r="P37" s="117" t="str">
        <f t="array" ref="P37">INDEX(jmeno,MATCH(LARGE($AP$8:$AP$76-ROW($AP$8:$AP$76)/COUNT($AP$8:$AP$76),ROW(P37)-ROW(P$9)+1),$AP$8:$AP$76-ROW($AP$8:$AP$76)/COUNT($AP$8:$AP$76),0))</f>
        <v>MATUŠČÍN Jan</v>
      </c>
      <c r="Q37" s="120" t="str">
        <f t="shared" si="11"/>
        <v>B.H.C. StarColor Most</v>
      </c>
      <c r="R37" s="118">
        <f t="shared" si="1"/>
        <v>5</v>
      </c>
      <c r="S37" s="118">
        <f t="shared" si="2"/>
        <v>6</v>
      </c>
      <c r="T37" s="118">
        <f t="shared" si="3"/>
        <v>0</v>
      </c>
      <c r="U37" s="118">
        <f t="shared" si="4"/>
        <v>2</v>
      </c>
      <c r="V37" s="118">
        <f t="shared" si="5"/>
        <v>4</v>
      </c>
      <c r="W37" s="119">
        <f t="shared" si="6"/>
        <v>9</v>
      </c>
      <c r="X37" s="118" t="s">
        <v>0</v>
      </c>
      <c r="Y37" s="120">
        <f t="shared" si="7"/>
        <v>20</v>
      </c>
      <c r="Z37" s="118">
        <f t="shared" si="12"/>
        <v>-4</v>
      </c>
      <c r="AA37" s="118">
        <f t="shared" si="9"/>
        <v>2</v>
      </c>
      <c r="AB37" s="153">
        <f t="shared" si="10"/>
        <v>-0.66666666666666663</v>
      </c>
      <c r="AD37" s="82" t="str">
        <f>Statistiky_vypocty!AW31</f>
        <v>FRÝBA Dalibor</v>
      </c>
      <c r="AE37" s="82" t="str">
        <f>Statistiky_vypocty!AX31</f>
        <v>B.H.C. StarColor Most</v>
      </c>
      <c r="AF37" s="82">
        <f>Statistiky_vypocty!AY31</f>
        <v>5</v>
      </c>
      <c r="AG37" s="82">
        <f>Statistiky_vypocty!AZ31</f>
        <v>8</v>
      </c>
      <c r="AH37" s="82">
        <f>Statistiky_vypocty!BA31</f>
        <v>2</v>
      </c>
      <c r="AI37" s="82">
        <f>Statistiky_vypocty!BB31</f>
        <v>3</v>
      </c>
      <c r="AJ37" s="82">
        <f>Statistiky_vypocty!BC31</f>
        <v>3</v>
      </c>
      <c r="AK37" s="82">
        <f>Statistiky_vypocty!BD31</f>
        <v>12</v>
      </c>
      <c r="AL37" s="82">
        <f>Statistiky_vypocty!BE31</f>
        <v>14</v>
      </c>
      <c r="AM37" s="82">
        <f>Statistiky_vypocty!BF31</f>
        <v>-2</v>
      </c>
      <c r="AN37" s="82">
        <f>Statistiky_vypocty!BG31</f>
        <v>7</v>
      </c>
      <c r="AO37" s="82"/>
      <c r="AP37" s="82">
        <f>Statistiky_vypocty!BH31</f>
        <v>7000020017</v>
      </c>
    </row>
    <row r="38" spans="15:42" x14ac:dyDescent="0.35">
      <c r="O38" s="83" t="s">
        <v>44</v>
      </c>
      <c r="P38" s="23" t="str">
        <f t="array" ref="P38">INDEX(jmeno,MATCH(LARGE($AP$8:$AP$76-ROW($AP$8:$AP$76)/COUNT($AP$8:$AP$76),ROW(P38)-ROW(P$9)+1),$AP$8:$AP$76-ROW($AP$8:$AP$76)/COUNT($AP$8:$AP$76),0))</f>
        <v>KURÁŇ Adam</v>
      </c>
      <c r="Q38" s="85" t="str">
        <f t="shared" si="11"/>
        <v>B.H.C. Dobrá</v>
      </c>
      <c r="R38" s="81">
        <f t="shared" si="1"/>
        <v>4</v>
      </c>
      <c r="S38" s="81">
        <f t="shared" si="2"/>
        <v>5</v>
      </c>
      <c r="T38" s="81">
        <f t="shared" si="3"/>
        <v>1</v>
      </c>
      <c r="U38" s="81">
        <f t="shared" si="4"/>
        <v>0</v>
      </c>
      <c r="V38" s="81">
        <f t="shared" si="5"/>
        <v>4</v>
      </c>
      <c r="W38" s="83">
        <f t="shared" si="6"/>
        <v>7</v>
      </c>
      <c r="X38" s="81" t="s">
        <v>0</v>
      </c>
      <c r="Y38" s="85">
        <f t="shared" si="7"/>
        <v>11</v>
      </c>
      <c r="Z38" s="81">
        <f t="shared" si="12"/>
        <v>-3</v>
      </c>
      <c r="AA38" s="81">
        <f t="shared" si="9"/>
        <v>2</v>
      </c>
      <c r="AB38" s="154">
        <f t="shared" si="10"/>
        <v>-0.6</v>
      </c>
      <c r="AD38" s="82" t="str">
        <f>Statistiky_vypocty!AW32</f>
        <v>VANÍČEK Matyáš</v>
      </c>
      <c r="AE38" s="82" t="str">
        <f>Statistiky_vypocty!AX32</f>
        <v>B.H.C. StarColor Most</v>
      </c>
      <c r="AF38" s="82">
        <f>Statistiky_vypocty!AY32</f>
        <v>5</v>
      </c>
      <c r="AG38" s="82">
        <f>Statistiky_vypocty!AZ32</f>
        <v>8</v>
      </c>
      <c r="AH38" s="82">
        <f>Statistiky_vypocty!BA32</f>
        <v>3</v>
      </c>
      <c r="AI38" s="82">
        <f>Statistiky_vypocty!BB32</f>
        <v>1</v>
      </c>
      <c r="AJ38" s="82">
        <f>Statistiky_vypocty!BC32</f>
        <v>4</v>
      </c>
      <c r="AK38" s="82">
        <f>Statistiky_vypocty!BD32</f>
        <v>13</v>
      </c>
      <c r="AL38" s="82">
        <f>Statistiky_vypocty!BE32</f>
        <v>19</v>
      </c>
      <c r="AM38" s="82">
        <f>Statistiky_vypocty!BF32</f>
        <v>-6</v>
      </c>
      <c r="AN38" s="82">
        <f>Statistiky_vypocty!BG32</f>
        <v>7</v>
      </c>
      <c r="AO38" s="82"/>
      <c r="AP38" s="82">
        <f>Statistiky_vypocty!BH32</f>
        <v>7000060018</v>
      </c>
    </row>
    <row r="39" spans="15:42" x14ac:dyDescent="0.35">
      <c r="O39" s="119" t="s">
        <v>45</v>
      </c>
      <c r="P39" s="117" t="str">
        <f t="array" ref="P39">INDEX(jmeno,MATCH(LARGE($AP$8:$AP$76-ROW($AP$8:$AP$76)/COUNT($AP$8:$AP$76),ROW(P39)-ROW(P$9)+1),$AP$8:$AP$76-ROW($AP$8:$AP$76)/COUNT($AP$8:$AP$76),0))</f>
        <v>GRYM Tomáš</v>
      </c>
      <c r="Q39" s="120" t="str">
        <f t="shared" si="11"/>
        <v>THE Orel Bohunice</v>
      </c>
      <c r="R39" s="118">
        <f t="shared" si="1"/>
        <v>2</v>
      </c>
      <c r="S39" s="118">
        <f t="shared" si="2"/>
        <v>3</v>
      </c>
      <c r="T39" s="118">
        <f t="shared" si="3"/>
        <v>0</v>
      </c>
      <c r="U39" s="118">
        <f t="shared" si="4"/>
        <v>2</v>
      </c>
      <c r="V39" s="118">
        <f t="shared" si="5"/>
        <v>1</v>
      </c>
      <c r="W39" s="119">
        <f t="shared" si="6"/>
        <v>8</v>
      </c>
      <c r="X39" s="118" t="s">
        <v>0</v>
      </c>
      <c r="Y39" s="120">
        <f t="shared" si="7"/>
        <v>12</v>
      </c>
      <c r="Z39" s="118">
        <f t="shared" si="12"/>
        <v>-1</v>
      </c>
      <c r="AA39" s="118">
        <f t="shared" si="9"/>
        <v>2</v>
      </c>
      <c r="AB39" s="153">
        <f t="shared" si="10"/>
        <v>-0.33333333333333331</v>
      </c>
      <c r="AD39" s="82" t="str">
        <f>Statistiky_vypocty!AW33</f>
        <v>FRÝBA Ondřej</v>
      </c>
      <c r="AE39" s="82" t="str">
        <f>Statistiky_vypocty!AX33</f>
        <v>B.H.C. StarColor Most</v>
      </c>
      <c r="AF39" s="82">
        <f>Statistiky_vypocty!AY33</f>
        <v>5</v>
      </c>
      <c r="AG39" s="82">
        <f>Statistiky_vypocty!AZ33</f>
        <v>9</v>
      </c>
      <c r="AH39" s="82">
        <f>Statistiky_vypocty!BA33</f>
        <v>3</v>
      </c>
      <c r="AI39" s="82">
        <f>Statistiky_vypocty!BB33</f>
        <v>4</v>
      </c>
      <c r="AJ39" s="82">
        <f>Statistiky_vypocty!BC33</f>
        <v>2</v>
      </c>
      <c r="AK39" s="82">
        <f>Statistiky_vypocty!BD33</f>
        <v>27</v>
      </c>
      <c r="AL39" s="82">
        <f>Statistiky_vypocty!BE33</f>
        <v>17</v>
      </c>
      <c r="AM39" s="82">
        <f>Statistiky_vypocty!BF33</f>
        <v>10</v>
      </c>
      <c r="AN39" s="82">
        <f>Statistiky_vypocty!BG33</f>
        <v>10</v>
      </c>
      <c r="AO39" s="82"/>
      <c r="AP39" s="82">
        <f>Statistiky_vypocty!BH33</f>
        <v>9999900032</v>
      </c>
    </row>
    <row r="40" spans="15:42" x14ac:dyDescent="0.35">
      <c r="O40" s="83" t="s">
        <v>46</v>
      </c>
      <c r="P40" s="23" t="str">
        <f t="array" ref="P40">INDEX(jmeno,MATCH(LARGE($AP$8:$AP$76-ROW($AP$8:$AP$76)/COUNT($AP$8:$AP$76),ROW(P40)-ROW(P$9)+1),$AP$8:$AP$76-ROW($AP$8:$AP$76)/COUNT($AP$8:$AP$76),0))</f>
        <v>TOMANDL Michal</v>
      </c>
      <c r="Q40" s="85" t="str">
        <f t="shared" si="11"/>
        <v>Dragons Modřice "B"</v>
      </c>
      <c r="R40" s="81">
        <f t="shared" si="1"/>
        <v>1</v>
      </c>
      <c r="S40" s="81">
        <f t="shared" si="2"/>
        <v>2</v>
      </c>
      <c r="T40" s="81">
        <f t="shared" si="3"/>
        <v>1</v>
      </c>
      <c r="U40" s="81">
        <f t="shared" si="4"/>
        <v>0</v>
      </c>
      <c r="V40" s="81">
        <f t="shared" si="5"/>
        <v>1</v>
      </c>
      <c r="W40" s="83">
        <f t="shared" si="6"/>
        <v>3</v>
      </c>
      <c r="X40" s="81" t="s">
        <v>0</v>
      </c>
      <c r="Y40" s="85">
        <f t="shared" si="7"/>
        <v>5</v>
      </c>
      <c r="Z40" s="81">
        <f t="shared" si="12"/>
        <v>0</v>
      </c>
      <c r="AA40" s="81">
        <f t="shared" si="9"/>
        <v>2</v>
      </c>
      <c r="AB40" s="154">
        <f t="shared" si="10"/>
        <v>0</v>
      </c>
      <c r="AD40" s="82" t="str">
        <f>Statistiky_vypocty!AW34</f>
        <v>MATUŠČÍN Jan</v>
      </c>
      <c r="AE40" s="82" t="str">
        <f>Statistiky_vypocty!AX34</f>
        <v>B.H.C. StarColor Most</v>
      </c>
      <c r="AF40" s="82">
        <f>Statistiky_vypocty!AY34</f>
        <v>5</v>
      </c>
      <c r="AG40" s="82">
        <f>Statistiky_vypocty!AZ34</f>
        <v>6</v>
      </c>
      <c r="AH40" s="82">
        <f>Statistiky_vypocty!BA34</f>
        <v>0</v>
      </c>
      <c r="AI40" s="82">
        <f>Statistiky_vypocty!BB34</f>
        <v>2</v>
      </c>
      <c r="AJ40" s="82">
        <f>Statistiky_vypocty!BC34</f>
        <v>4</v>
      </c>
      <c r="AK40" s="82">
        <f>Statistiky_vypocty!BD34</f>
        <v>9</v>
      </c>
      <c r="AL40" s="82">
        <f>Statistiky_vypocty!BE34</f>
        <v>20</v>
      </c>
      <c r="AM40" s="82">
        <f>Statistiky_vypocty!BF34</f>
        <v>-11</v>
      </c>
      <c r="AN40" s="82">
        <f>Statistiky_vypocty!BG34</f>
        <v>2</v>
      </c>
      <c r="AO40" s="82"/>
      <c r="AP40" s="82">
        <f>Statistiky_vypocty!BH34</f>
        <v>2000110014</v>
      </c>
    </row>
    <row r="41" spans="15:42" x14ac:dyDescent="0.35">
      <c r="O41" s="119" t="s">
        <v>47</v>
      </c>
      <c r="P41" s="117" t="str">
        <f t="array" ref="P41">INDEX(jmeno,MATCH(LARGE($AP$8:$AP$76-ROW($AP$8:$AP$76)/COUNT($AP$8:$AP$76),ROW(P41)-ROW(P$9)+1),$AP$8:$AP$76-ROW($AP$8:$AP$76)/COUNT($AP$8:$AP$76),0))</f>
        <v>VITULA Josef</v>
      </c>
      <c r="Q41" s="120" t="str">
        <f t="shared" si="11"/>
        <v>Dragons Modřice "B"</v>
      </c>
      <c r="R41" s="118">
        <f t="shared" si="1"/>
        <v>2</v>
      </c>
      <c r="S41" s="118">
        <f t="shared" si="2"/>
        <v>2</v>
      </c>
      <c r="T41" s="118">
        <f t="shared" si="3"/>
        <v>0</v>
      </c>
      <c r="U41" s="118">
        <f t="shared" si="4"/>
        <v>1</v>
      </c>
      <c r="V41" s="118">
        <f t="shared" si="5"/>
        <v>1</v>
      </c>
      <c r="W41" s="119">
        <f t="shared" si="6"/>
        <v>2</v>
      </c>
      <c r="X41" s="118" t="s">
        <v>0</v>
      </c>
      <c r="Y41" s="120">
        <f t="shared" si="7"/>
        <v>7</v>
      </c>
      <c r="Z41" s="118">
        <f t="shared" si="12"/>
        <v>-1</v>
      </c>
      <c r="AA41" s="118">
        <f t="shared" si="9"/>
        <v>1</v>
      </c>
      <c r="AB41" s="153">
        <f t="shared" si="10"/>
        <v>-0.5</v>
      </c>
      <c r="AD41" s="82" t="str">
        <f>Statistiky_vypocty!AW35</f>
        <v>TIRPÁK Patrik</v>
      </c>
      <c r="AE41" s="82" t="str">
        <f>Statistiky_vypocty!AX35</f>
        <v>Dragons Modřice "B"</v>
      </c>
      <c r="AF41" s="82">
        <f>Statistiky_vypocty!AY35</f>
        <v>3</v>
      </c>
      <c r="AG41" s="82">
        <f>Statistiky_vypocty!AZ35</f>
        <v>8</v>
      </c>
      <c r="AH41" s="82">
        <f>Statistiky_vypocty!BA35</f>
        <v>4</v>
      </c>
      <c r="AI41" s="82">
        <f>Statistiky_vypocty!BB35</f>
        <v>2</v>
      </c>
      <c r="AJ41" s="82">
        <f>Statistiky_vypocty!BC35</f>
        <v>2</v>
      </c>
      <c r="AK41" s="82">
        <f>Statistiky_vypocty!BD35</f>
        <v>18</v>
      </c>
      <c r="AL41" s="82">
        <f>Statistiky_vypocty!BE35</f>
        <v>16</v>
      </c>
      <c r="AM41" s="82">
        <f>Statistiky_vypocty!BF35</f>
        <v>2</v>
      </c>
      <c r="AN41" s="82">
        <f>Statistiky_vypocty!BG35</f>
        <v>10</v>
      </c>
      <c r="AO41" s="82"/>
      <c r="AP41" s="82">
        <f>Statistiky_vypocty!BH35</f>
        <v>9999980021</v>
      </c>
    </row>
    <row r="42" spans="15:42" x14ac:dyDescent="0.35">
      <c r="O42" s="83" t="s">
        <v>48</v>
      </c>
      <c r="P42" s="23" t="str">
        <f t="array" ref="P42">INDEX(jmeno,MATCH(LARGE($AP$8:$AP$76-ROW($AP$8:$AP$76)/COUNT($AP$8:$AP$76),ROW(P42)-ROW(P$9)+1),$AP$8:$AP$76-ROW($AP$8:$AP$76)/COUNT($AP$8:$AP$76),0))</f>
        <v>ŠUSTR Adam</v>
      </c>
      <c r="Q42" s="85" t="str">
        <f t="shared" si="11"/>
        <v>BHL Žďár nad Sázavou</v>
      </c>
      <c r="R42" s="81">
        <f t="shared" si="1"/>
        <v>1</v>
      </c>
      <c r="S42" s="81">
        <f t="shared" si="2"/>
        <v>1</v>
      </c>
      <c r="T42" s="81">
        <f t="shared" si="3"/>
        <v>0</v>
      </c>
      <c r="U42" s="81">
        <f t="shared" si="4"/>
        <v>0</v>
      </c>
      <c r="V42" s="81">
        <f t="shared" si="5"/>
        <v>1</v>
      </c>
      <c r="W42" s="83">
        <f t="shared" si="6"/>
        <v>0</v>
      </c>
      <c r="X42" s="81" t="s">
        <v>0</v>
      </c>
      <c r="Y42" s="85">
        <f t="shared" si="7"/>
        <v>9</v>
      </c>
      <c r="Z42" s="81">
        <f t="shared" si="12"/>
        <v>-1</v>
      </c>
      <c r="AA42" s="81">
        <f t="shared" si="9"/>
        <v>0</v>
      </c>
      <c r="AB42" s="154">
        <f t="shared" si="10"/>
        <v>-1</v>
      </c>
      <c r="AD42" s="82" t="str">
        <f>Statistiky_vypocty!AW36</f>
        <v>ŘEHOŘ Jakub</v>
      </c>
      <c r="AE42" s="82" t="str">
        <f>Statistiky_vypocty!AX36</f>
        <v>Dragons Modřice "B"</v>
      </c>
      <c r="AF42" s="82">
        <f>Statistiky_vypocty!AY36</f>
        <v>3</v>
      </c>
      <c r="AG42" s="82">
        <f>Statistiky_vypocty!AZ36</f>
        <v>6</v>
      </c>
      <c r="AH42" s="82">
        <f>Statistiky_vypocty!BA36</f>
        <v>2</v>
      </c>
      <c r="AI42" s="82">
        <f>Statistiky_vypocty!BB36</f>
        <v>2</v>
      </c>
      <c r="AJ42" s="82">
        <f>Statistiky_vypocty!BC36</f>
        <v>2</v>
      </c>
      <c r="AK42" s="82">
        <f>Statistiky_vypocty!BD36</f>
        <v>23</v>
      </c>
      <c r="AL42" s="82">
        <f>Statistiky_vypocty!BE36</f>
        <v>21</v>
      </c>
      <c r="AM42" s="82">
        <f>Statistiky_vypocty!BF36</f>
        <v>2</v>
      </c>
      <c r="AN42" s="82">
        <f>Statistiky_vypocty!BG36</f>
        <v>6</v>
      </c>
      <c r="AO42" s="82"/>
      <c r="AP42" s="82">
        <f>Statistiky_vypocty!BH36</f>
        <v>5999980026</v>
      </c>
    </row>
    <row r="43" spans="15:42" x14ac:dyDescent="0.35">
      <c r="O43" s="119" t="s">
        <v>49</v>
      </c>
      <c r="P43" s="117" t="str">
        <f t="array" ref="P43">INDEX(jmeno,MATCH(LARGE($AP$8:$AP$76-ROW($AP$8:$AP$76)/COUNT($AP$8:$AP$76),ROW(P43)-ROW(P$9)+1),$AP$8:$AP$76-ROW($AP$8:$AP$76)/COUNT($AP$8:$AP$76),0))</f>
        <v>BILKO Jan</v>
      </c>
      <c r="Q43" s="120" t="str">
        <f t="shared" si="11"/>
        <v>B.H.C. Dobrá</v>
      </c>
      <c r="R43" s="118">
        <f t="shared" si="1"/>
        <v>4</v>
      </c>
      <c r="S43" s="118">
        <f t="shared" si="2"/>
        <v>4</v>
      </c>
      <c r="T43" s="118">
        <f t="shared" si="3"/>
        <v>0</v>
      </c>
      <c r="U43" s="118">
        <f t="shared" si="4"/>
        <v>0</v>
      </c>
      <c r="V43" s="118">
        <f t="shared" si="5"/>
        <v>4</v>
      </c>
      <c r="W43" s="119">
        <f t="shared" si="6"/>
        <v>6</v>
      </c>
      <c r="X43" s="118" t="s">
        <v>0</v>
      </c>
      <c r="Y43" s="120">
        <f t="shared" si="7"/>
        <v>14</v>
      </c>
      <c r="Z43" s="118">
        <f t="shared" si="12"/>
        <v>-4</v>
      </c>
      <c r="AA43" s="118">
        <f t="shared" si="9"/>
        <v>0</v>
      </c>
      <c r="AB43" s="153">
        <f t="shared" si="10"/>
        <v>-1</v>
      </c>
      <c r="AD43" s="82" t="str">
        <f>Statistiky_vypocty!AW37</f>
        <v>GRABINSKÁ Michaela</v>
      </c>
      <c r="AE43" s="82" t="str">
        <f>Statistiky_vypocty!AX37</f>
        <v>Dragons Modřice "B"</v>
      </c>
      <c r="AF43" s="82">
        <f>Statistiky_vypocty!AY37</f>
        <v>3</v>
      </c>
      <c r="AG43" s="82">
        <f>Statistiky_vypocty!AZ37</f>
        <v>8</v>
      </c>
      <c r="AH43" s="82">
        <f>Statistiky_vypocty!BA37</f>
        <v>3</v>
      </c>
      <c r="AI43" s="82">
        <f>Statistiky_vypocty!BB37</f>
        <v>2</v>
      </c>
      <c r="AJ43" s="82">
        <f>Statistiky_vypocty!BC37</f>
        <v>3</v>
      </c>
      <c r="AK43" s="82">
        <f>Statistiky_vypocty!BD37</f>
        <v>20</v>
      </c>
      <c r="AL43" s="82">
        <f>Statistiky_vypocty!BE37</f>
        <v>18</v>
      </c>
      <c r="AM43" s="82">
        <f>Statistiky_vypocty!BF37</f>
        <v>2</v>
      </c>
      <c r="AN43" s="82">
        <f>Statistiky_vypocty!BG37</f>
        <v>8</v>
      </c>
      <c r="AO43" s="82"/>
      <c r="AP43" s="82">
        <f>Statistiky_vypocty!BH37</f>
        <v>7999980023</v>
      </c>
    </row>
    <row r="44" spans="15:42" x14ac:dyDescent="0.35">
      <c r="O44" s="83" t="s">
        <v>50</v>
      </c>
      <c r="P44" s="23" t="str">
        <f t="array" ref="P44">INDEX(jmeno,MATCH(LARGE($AP$8:$AP$76-ROW($AP$8:$AP$76)/COUNT($AP$8:$AP$76),ROW(P44)-ROW(P$9)+1),$AP$8:$AP$76-ROW($AP$8:$AP$76)/COUNT($AP$8:$AP$76),0))</f>
        <v>OTÁHAL Tomáš</v>
      </c>
      <c r="Q44" s="85" t="str">
        <f t="shared" si="11"/>
        <v>Dragons Modřice "B"</v>
      </c>
      <c r="R44" s="81">
        <f t="shared" si="1"/>
        <v>1</v>
      </c>
      <c r="S44" s="81">
        <f t="shared" si="2"/>
        <v>1</v>
      </c>
      <c r="T44" s="81">
        <f t="shared" si="3"/>
        <v>0</v>
      </c>
      <c r="U44" s="81">
        <f t="shared" si="4"/>
        <v>0</v>
      </c>
      <c r="V44" s="81">
        <f t="shared" si="5"/>
        <v>1</v>
      </c>
      <c r="W44" s="83">
        <f t="shared" si="6"/>
        <v>3</v>
      </c>
      <c r="X44" s="81" t="s">
        <v>0</v>
      </c>
      <c r="Y44" s="85">
        <f t="shared" si="7"/>
        <v>8</v>
      </c>
      <c r="Z44" s="81">
        <f t="shared" si="12"/>
        <v>-1</v>
      </c>
      <c r="AA44" s="81">
        <f t="shared" si="9"/>
        <v>0</v>
      </c>
      <c r="AB44" s="154">
        <f t="shared" si="10"/>
        <v>-1</v>
      </c>
      <c r="AD44" s="82" t="str">
        <f>Statistiky_vypocty!AW38</f>
        <v>VITULA Josef</v>
      </c>
      <c r="AE44" s="82" t="str">
        <f>Statistiky_vypocty!AX38</f>
        <v>Dragons Modřice "B"</v>
      </c>
      <c r="AF44" s="82">
        <f>Statistiky_vypocty!AY38</f>
        <v>2</v>
      </c>
      <c r="AG44" s="82">
        <f>Statistiky_vypocty!AZ38</f>
        <v>2</v>
      </c>
      <c r="AH44" s="82">
        <f>Statistiky_vypocty!BA38</f>
        <v>0</v>
      </c>
      <c r="AI44" s="82">
        <f>Statistiky_vypocty!BB38</f>
        <v>1</v>
      </c>
      <c r="AJ44" s="82">
        <f>Statistiky_vypocty!BC38</f>
        <v>1</v>
      </c>
      <c r="AK44" s="82">
        <f>Statistiky_vypocty!BD38</f>
        <v>2</v>
      </c>
      <c r="AL44" s="82">
        <f>Statistiky_vypocty!BE38</f>
        <v>7</v>
      </c>
      <c r="AM44" s="82">
        <f>Statistiky_vypocty!BF38</f>
        <v>-5</v>
      </c>
      <c r="AN44" s="82">
        <f>Statistiky_vypocty!BG38</f>
        <v>1</v>
      </c>
      <c r="AO44" s="82"/>
      <c r="AP44" s="82">
        <f>Statistiky_vypocty!BH38</f>
        <v>1000050004</v>
      </c>
    </row>
    <row r="45" spans="15:42" x14ac:dyDescent="0.35">
      <c r="O45" s="119" t="s">
        <v>51</v>
      </c>
      <c r="P45" s="117" t="str">
        <f t="array" ref="P45">INDEX(jmeno,MATCH(LARGE($AP$8:$AP$76-ROW($AP$8:$AP$76)/COUNT($AP$8:$AP$76),ROW(P45)-ROW(P$9)+1),$AP$8:$AP$76-ROW($AP$8:$AP$76)/COUNT($AP$8:$AP$76),0))</f>
        <v>SOTCHI Dan</v>
      </c>
      <c r="Q45" s="120" t="str">
        <f t="shared" si="11"/>
        <v>Gunners Břeclav "B"</v>
      </c>
      <c r="R45" s="118">
        <f t="shared" si="1"/>
        <v>2</v>
      </c>
      <c r="S45" s="118">
        <f t="shared" si="2"/>
        <v>2</v>
      </c>
      <c r="T45" s="118">
        <f t="shared" si="3"/>
        <v>0</v>
      </c>
      <c r="U45" s="118">
        <f t="shared" si="4"/>
        <v>0</v>
      </c>
      <c r="V45" s="118">
        <f t="shared" si="5"/>
        <v>2</v>
      </c>
      <c r="W45" s="119">
        <f t="shared" si="6"/>
        <v>1</v>
      </c>
      <c r="X45" s="118" t="s">
        <v>0</v>
      </c>
      <c r="Y45" s="120">
        <f t="shared" si="7"/>
        <v>6</v>
      </c>
      <c r="Z45" s="118">
        <f t="shared" si="12"/>
        <v>-2</v>
      </c>
      <c r="AA45" s="118">
        <f t="shared" si="9"/>
        <v>0</v>
      </c>
      <c r="AB45" s="153">
        <f t="shared" si="10"/>
        <v>-1</v>
      </c>
      <c r="AD45" s="82" t="str">
        <f>Statistiky_vypocty!AW39</f>
        <v>TOMANDL Michal</v>
      </c>
      <c r="AE45" s="82" t="str">
        <f>Statistiky_vypocty!AX39</f>
        <v>Dragons Modřice "B"</v>
      </c>
      <c r="AF45" s="82">
        <f>Statistiky_vypocty!AY39</f>
        <v>1</v>
      </c>
      <c r="AG45" s="82">
        <f>Statistiky_vypocty!AZ39</f>
        <v>2</v>
      </c>
      <c r="AH45" s="82">
        <f>Statistiky_vypocty!BA39</f>
        <v>1</v>
      </c>
      <c r="AI45" s="82">
        <f>Statistiky_vypocty!BB39</f>
        <v>0</v>
      </c>
      <c r="AJ45" s="82">
        <f>Statistiky_vypocty!BC39</f>
        <v>1</v>
      </c>
      <c r="AK45" s="82">
        <f>Statistiky_vypocty!BD39</f>
        <v>3</v>
      </c>
      <c r="AL45" s="82">
        <f>Statistiky_vypocty!BE39</f>
        <v>5</v>
      </c>
      <c r="AM45" s="82">
        <f>Statistiky_vypocty!BF39</f>
        <v>-2</v>
      </c>
      <c r="AN45" s="82">
        <f>Statistiky_vypocty!BG39</f>
        <v>2</v>
      </c>
      <c r="AO45" s="82"/>
      <c r="AP45" s="82">
        <f>Statistiky_vypocty!BH39</f>
        <v>2000020004</v>
      </c>
    </row>
    <row r="46" spans="15:42" x14ac:dyDescent="0.35">
      <c r="O46" s="83" t="s">
        <v>52</v>
      </c>
      <c r="P46" s="23" t="str">
        <f t="array" ref="P46">INDEX(jmeno,MATCH(LARGE($AP$8:$AP$76-ROW($AP$8:$AP$76)/COUNT($AP$8:$AP$76),ROW(P46)-ROW(P$9)+1),$AP$8:$AP$76-ROW($AP$8:$AP$76)/COUNT($AP$8:$AP$76),0))</f>
        <v>VOCÁSEK Jaroslav</v>
      </c>
      <c r="Q46" s="85" t="str">
        <f t="shared" si="11"/>
        <v>BHL Žďár nad Sázavou</v>
      </c>
      <c r="R46" s="81">
        <f t="shared" si="1"/>
        <v>2</v>
      </c>
      <c r="S46" s="81">
        <f t="shared" si="2"/>
        <v>2</v>
      </c>
      <c r="T46" s="81">
        <f t="shared" si="3"/>
        <v>0</v>
      </c>
      <c r="U46" s="81">
        <f t="shared" si="4"/>
        <v>0</v>
      </c>
      <c r="V46" s="81">
        <f t="shared" si="5"/>
        <v>2</v>
      </c>
      <c r="W46" s="83">
        <f t="shared" si="6"/>
        <v>1</v>
      </c>
      <c r="X46" s="81" t="s">
        <v>0</v>
      </c>
      <c r="Y46" s="85">
        <f t="shared" si="7"/>
        <v>4</v>
      </c>
      <c r="Z46" s="81">
        <f t="shared" si="12"/>
        <v>-2</v>
      </c>
      <c r="AA46" s="81">
        <f t="shared" si="9"/>
        <v>0</v>
      </c>
      <c r="AB46" s="154">
        <f t="shared" si="10"/>
        <v>-1</v>
      </c>
      <c r="AD46" s="82" t="str">
        <f>Statistiky_vypocty!AW40</f>
        <v>GRYM Tomáš</v>
      </c>
      <c r="AE46" s="82" t="str">
        <f>Statistiky_vypocty!AX40</f>
        <v>THE Orel Bohunice</v>
      </c>
      <c r="AF46" s="82">
        <f>Statistiky_vypocty!AY40</f>
        <v>2</v>
      </c>
      <c r="AG46" s="82">
        <f>Statistiky_vypocty!AZ40</f>
        <v>3</v>
      </c>
      <c r="AH46" s="82">
        <f>Statistiky_vypocty!BA40</f>
        <v>0</v>
      </c>
      <c r="AI46" s="82">
        <f>Statistiky_vypocty!BB40</f>
        <v>2</v>
      </c>
      <c r="AJ46" s="82">
        <f>Statistiky_vypocty!BC40</f>
        <v>1</v>
      </c>
      <c r="AK46" s="82">
        <f>Statistiky_vypocty!BD40</f>
        <v>8</v>
      </c>
      <c r="AL46" s="82">
        <f>Statistiky_vypocty!BE40</f>
        <v>12</v>
      </c>
      <c r="AM46" s="82">
        <f>Statistiky_vypocty!BF40</f>
        <v>-4</v>
      </c>
      <c r="AN46" s="82">
        <f>Statistiky_vypocty!BG40</f>
        <v>2</v>
      </c>
      <c r="AO46" s="82"/>
      <c r="AP46" s="82">
        <f>Statistiky_vypocty!BH40</f>
        <v>2000040010</v>
      </c>
    </row>
    <row r="47" spans="15:42" x14ac:dyDescent="0.35">
      <c r="O47" s="119" t="s">
        <v>53</v>
      </c>
      <c r="P47" s="117" t="str">
        <f t="array" ref="P47">INDEX(jmeno,MATCH(LARGE($AP$8:$AP$76-ROW($AP$8:$AP$76)/COUNT($AP$8:$AP$76),ROW(P47)-ROW(P$9)+1),$AP$8:$AP$76-ROW($AP$8:$AP$76)/COUNT($AP$8:$AP$76),0))</f>
        <v>ŠVÉDA Petr</v>
      </c>
      <c r="Q47" s="120" t="str">
        <f t="shared" si="11"/>
        <v>THE Orel Bohunice</v>
      </c>
      <c r="R47" s="118">
        <f t="shared" si="1"/>
        <v>1</v>
      </c>
      <c r="S47" s="118">
        <f t="shared" si="2"/>
        <v>1</v>
      </c>
      <c r="T47" s="118">
        <f t="shared" si="3"/>
        <v>0</v>
      </c>
      <c r="U47" s="118">
        <f t="shared" si="4"/>
        <v>0</v>
      </c>
      <c r="V47" s="118">
        <f t="shared" si="5"/>
        <v>1</v>
      </c>
      <c r="W47" s="119">
        <f t="shared" si="6"/>
        <v>4</v>
      </c>
      <c r="X47" s="118" t="s">
        <v>0</v>
      </c>
      <c r="Y47" s="120">
        <f t="shared" si="7"/>
        <v>6</v>
      </c>
      <c r="Z47" s="118">
        <f t="shared" si="12"/>
        <v>-1</v>
      </c>
      <c r="AA47" s="118">
        <f t="shared" si="9"/>
        <v>0</v>
      </c>
      <c r="AB47" s="153">
        <f t="shared" si="10"/>
        <v>-1</v>
      </c>
      <c r="AD47" s="82" t="str">
        <f>Statistiky_vypocty!AW41</f>
        <v>OTÁHAL Tomáš</v>
      </c>
      <c r="AE47" s="82" t="str">
        <f>Statistiky_vypocty!AX41</f>
        <v>Dragons Modřice "B"</v>
      </c>
      <c r="AF47" s="82">
        <f>Statistiky_vypocty!AY41</f>
        <v>1</v>
      </c>
      <c r="AG47" s="82">
        <f>Statistiky_vypocty!AZ41</f>
        <v>1</v>
      </c>
      <c r="AH47" s="82">
        <f>Statistiky_vypocty!BA41</f>
        <v>0</v>
      </c>
      <c r="AI47" s="82">
        <f>Statistiky_vypocty!BB41</f>
        <v>0</v>
      </c>
      <c r="AJ47" s="82">
        <f>Statistiky_vypocty!BC41</f>
        <v>1</v>
      </c>
      <c r="AK47" s="82">
        <f>Statistiky_vypocty!BD41</f>
        <v>3</v>
      </c>
      <c r="AL47" s="82">
        <f>Statistiky_vypocty!BE41</f>
        <v>8</v>
      </c>
      <c r="AM47" s="82">
        <f>Statistiky_vypocty!BF41</f>
        <v>-5</v>
      </c>
      <c r="AN47" s="82">
        <f>Statistiky_vypocty!BG41</f>
        <v>0</v>
      </c>
      <c r="AO47" s="82"/>
      <c r="AP47" s="82">
        <f>Statistiky_vypocty!BH41</f>
        <v>50004</v>
      </c>
    </row>
    <row r="48" spans="15:42" x14ac:dyDescent="0.35">
      <c r="O48" s="83" t="s">
        <v>54</v>
      </c>
      <c r="P48" s="23" t="str">
        <f t="array" ref="P48">INDEX(jmeno,MATCH(LARGE($AP$8:$AP$76-ROW($AP$8:$AP$76)/COUNT($AP$8:$AP$76),ROW(P48)-ROW(P$9)+1),$AP$8:$AP$76-ROW($AP$8:$AP$76)/COUNT($AP$8:$AP$76),0))</f>
        <v>KOMÁREK Tomáš</v>
      </c>
      <c r="Q48" s="85" t="str">
        <f t="shared" si="11"/>
        <v>BHK IQ Boskovice "B"</v>
      </c>
      <c r="R48" s="81">
        <f t="shared" si="1"/>
        <v>0</v>
      </c>
      <c r="S48" s="81">
        <f t="shared" si="2"/>
        <v>0</v>
      </c>
      <c r="T48" s="81">
        <f t="shared" si="3"/>
        <v>0</v>
      </c>
      <c r="U48" s="81">
        <f t="shared" si="4"/>
        <v>0</v>
      </c>
      <c r="V48" s="81">
        <f t="shared" si="5"/>
        <v>0</v>
      </c>
      <c r="W48" s="83">
        <f t="shared" si="6"/>
        <v>0</v>
      </c>
      <c r="X48" s="81" t="s">
        <v>0</v>
      </c>
      <c r="Y48" s="85">
        <f t="shared" si="7"/>
        <v>0</v>
      </c>
      <c r="Z48" s="81">
        <f t="shared" si="12"/>
        <v>0</v>
      </c>
      <c r="AA48" s="81">
        <f t="shared" si="9"/>
        <v>0</v>
      </c>
      <c r="AB48" s="154" t="e">
        <f t="shared" si="10"/>
        <v>#DIV/0!</v>
      </c>
      <c r="AD48" s="82">
        <f>Statistiky_vypocty!AW42</f>
        <v>0</v>
      </c>
      <c r="AE48" s="82">
        <f>Statistiky_vypocty!AX42</f>
        <v>0</v>
      </c>
      <c r="AF48" s="82">
        <f>Statistiky_vypocty!AY42</f>
        <v>0</v>
      </c>
      <c r="AG48" s="82">
        <f>Statistiky_vypocty!AZ42</f>
        <v>0</v>
      </c>
      <c r="AH48" s="82">
        <f>Statistiky_vypocty!BA42</f>
        <v>0</v>
      </c>
      <c r="AI48" s="82">
        <f>Statistiky_vypocty!BB42</f>
        <v>0</v>
      </c>
      <c r="AJ48" s="82">
        <f>Statistiky_vypocty!BC42</f>
        <v>0</v>
      </c>
      <c r="AK48" s="82">
        <f>Statistiky_vypocty!BD42</f>
        <v>0</v>
      </c>
      <c r="AL48" s="82">
        <f>Statistiky_vypocty!BE42</f>
        <v>0</v>
      </c>
      <c r="AM48" s="82">
        <f>Statistiky_vypocty!BF42</f>
        <v>0</v>
      </c>
      <c r="AN48" s="82">
        <f>Statistiky_vypocty!BG42</f>
        <v>0</v>
      </c>
      <c r="AO48" s="82"/>
      <c r="AP48" s="82">
        <f>Statistiky_vypocty!BH42</f>
        <v>0</v>
      </c>
    </row>
    <row r="49" spans="15:42" x14ac:dyDescent="0.35">
      <c r="O49" s="119" t="s">
        <v>55</v>
      </c>
      <c r="P49" s="117">
        <f t="array" ref="P49">INDEX(jmeno,MATCH(LARGE($AP$8:$AP$76-ROW($AP$8:$AP$76)/COUNT($AP$8:$AP$76),ROW(P49)-ROW(P$9)+1),$AP$8:$AP$76-ROW($AP$8:$AP$76)/COUNT($AP$8:$AP$76),0))</f>
        <v>0</v>
      </c>
      <c r="Q49" s="120">
        <f t="shared" si="11"/>
        <v>0</v>
      </c>
      <c r="R49" s="118">
        <f t="shared" si="1"/>
        <v>0</v>
      </c>
      <c r="S49" s="118">
        <f t="shared" si="2"/>
        <v>0</v>
      </c>
      <c r="T49" s="118">
        <f t="shared" si="3"/>
        <v>0</v>
      </c>
      <c r="U49" s="118">
        <f t="shared" si="4"/>
        <v>0</v>
      </c>
      <c r="V49" s="118">
        <f t="shared" si="5"/>
        <v>0</v>
      </c>
      <c r="W49" s="119">
        <f t="shared" si="6"/>
        <v>0</v>
      </c>
      <c r="X49" s="118" t="s">
        <v>0</v>
      </c>
      <c r="Y49" s="120">
        <f t="shared" si="7"/>
        <v>0</v>
      </c>
      <c r="Z49" s="118">
        <f t="shared" si="12"/>
        <v>0</v>
      </c>
      <c r="AA49" s="118">
        <f t="shared" si="9"/>
        <v>0</v>
      </c>
      <c r="AB49" s="153" t="e">
        <f t="shared" si="10"/>
        <v>#DIV/0!</v>
      </c>
      <c r="AD49" s="82">
        <f>Statistiky_vypocty!AW43</f>
        <v>0</v>
      </c>
      <c r="AE49" s="82">
        <f>Statistiky_vypocty!AX43</f>
        <v>0</v>
      </c>
      <c r="AF49" s="82">
        <f>Statistiky_vypocty!AY43</f>
        <v>0</v>
      </c>
      <c r="AG49" s="82">
        <f>Statistiky_vypocty!AZ43</f>
        <v>0</v>
      </c>
      <c r="AH49" s="82">
        <f>Statistiky_vypocty!BA43</f>
        <v>0</v>
      </c>
      <c r="AI49" s="82">
        <f>Statistiky_vypocty!BB43</f>
        <v>0</v>
      </c>
      <c r="AJ49" s="82">
        <f>Statistiky_vypocty!BC43</f>
        <v>0</v>
      </c>
      <c r="AK49" s="82">
        <f>Statistiky_vypocty!BD43</f>
        <v>0</v>
      </c>
      <c r="AL49" s="82">
        <f>Statistiky_vypocty!BE43</f>
        <v>0</v>
      </c>
      <c r="AM49" s="82">
        <f>Statistiky_vypocty!BF43</f>
        <v>0</v>
      </c>
      <c r="AN49" s="82">
        <f>Statistiky_vypocty!BG43</f>
        <v>0</v>
      </c>
      <c r="AO49" s="82"/>
      <c r="AP49" s="82">
        <f>Statistiky_vypocty!BH43</f>
        <v>0</v>
      </c>
    </row>
    <row r="50" spans="15:42" x14ac:dyDescent="0.35">
      <c r="O50" s="83" t="s">
        <v>56</v>
      </c>
      <c r="P50" s="23">
        <f t="array" ref="P50">INDEX(jmeno,MATCH(LARGE($AP$8:$AP$76-ROW($AP$8:$AP$76)/COUNT($AP$8:$AP$76),ROW(P50)-ROW(P$9)+1),$AP$8:$AP$76-ROW($AP$8:$AP$76)/COUNT($AP$8:$AP$76),0))</f>
        <v>0</v>
      </c>
      <c r="Q50" s="85">
        <f t="shared" si="11"/>
        <v>0</v>
      </c>
      <c r="R50" s="81">
        <f t="shared" si="1"/>
        <v>0</v>
      </c>
      <c r="S50" s="81">
        <f t="shared" si="2"/>
        <v>0</v>
      </c>
      <c r="T50" s="81">
        <f t="shared" si="3"/>
        <v>0</v>
      </c>
      <c r="U50" s="81">
        <f t="shared" si="4"/>
        <v>0</v>
      </c>
      <c r="V50" s="81">
        <f t="shared" si="5"/>
        <v>0</v>
      </c>
      <c r="W50" s="119">
        <f t="shared" si="6"/>
        <v>0</v>
      </c>
      <c r="X50" s="81" t="s">
        <v>0</v>
      </c>
      <c r="Y50" s="120">
        <f t="shared" si="7"/>
        <v>0</v>
      </c>
      <c r="Z50" s="81">
        <f t="shared" si="12"/>
        <v>0</v>
      </c>
      <c r="AA50" s="81">
        <f t="shared" si="9"/>
        <v>0</v>
      </c>
      <c r="AB50" s="154" t="e">
        <f t="shared" si="10"/>
        <v>#DIV/0!</v>
      </c>
      <c r="AD50" s="82">
        <f>Statistiky_vypocty!AW44</f>
        <v>0</v>
      </c>
      <c r="AE50" s="82">
        <f>Statistiky_vypocty!AX44</f>
        <v>0</v>
      </c>
      <c r="AF50" s="82">
        <f>Statistiky_vypocty!AY44</f>
        <v>0</v>
      </c>
      <c r="AG50" s="82">
        <f>Statistiky_vypocty!AZ44</f>
        <v>0</v>
      </c>
      <c r="AH50" s="82">
        <f>Statistiky_vypocty!BA44</f>
        <v>0</v>
      </c>
      <c r="AI50" s="82">
        <f>Statistiky_vypocty!BB44</f>
        <v>0</v>
      </c>
      <c r="AJ50" s="82">
        <f>Statistiky_vypocty!BC44</f>
        <v>0</v>
      </c>
      <c r="AK50" s="82">
        <f>Statistiky_vypocty!BD44</f>
        <v>0</v>
      </c>
      <c r="AL50" s="82">
        <f>Statistiky_vypocty!BE44</f>
        <v>0</v>
      </c>
      <c r="AM50" s="82">
        <f>Statistiky_vypocty!BF44</f>
        <v>0</v>
      </c>
      <c r="AN50" s="82">
        <f>Statistiky_vypocty!BG44</f>
        <v>0</v>
      </c>
      <c r="AO50" s="82"/>
      <c r="AP50" s="82">
        <f>Statistiky_vypocty!BH44</f>
        <v>0</v>
      </c>
    </row>
    <row r="51" spans="15:42" x14ac:dyDescent="0.35">
      <c r="O51" s="119" t="s">
        <v>57</v>
      </c>
      <c r="P51" s="117">
        <f t="array" ref="P51">INDEX(jmeno,MATCH(LARGE($AP$8:$AP$76-ROW($AP$8:$AP$76)/COUNT($AP$8:$AP$76),ROW(P51)-ROW(P$9)+1),$AP$8:$AP$76-ROW($AP$8:$AP$76)/COUNT($AP$8:$AP$76),0))</f>
        <v>0</v>
      </c>
      <c r="Q51" s="120">
        <f t="shared" si="11"/>
        <v>0</v>
      </c>
      <c r="R51" s="118">
        <f t="shared" si="1"/>
        <v>0</v>
      </c>
      <c r="S51" s="118">
        <f t="shared" si="2"/>
        <v>0</v>
      </c>
      <c r="T51" s="118">
        <f t="shared" si="3"/>
        <v>0</v>
      </c>
      <c r="U51" s="118">
        <f t="shared" si="4"/>
        <v>0</v>
      </c>
      <c r="V51" s="118">
        <f t="shared" si="5"/>
        <v>0</v>
      </c>
      <c r="W51" s="119">
        <f t="shared" si="6"/>
        <v>0</v>
      </c>
      <c r="X51" s="118" t="s">
        <v>0</v>
      </c>
      <c r="Y51" s="120">
        <f t="shared" si="7"/>
        <v>0</v>
      </c>
      <c r="Z51" s="118">
        <f t="shared" si="12"/>
        <v>0</v>
      </c>
      <c r="AA51" s="118">
        <f t="shared" si="9"/>
        <v>0</v>
      </c>
      <c r="AB51" s="153" t="e">
        <f t="shared" si="10"/>
        <v>#DIV/0!</v>
      </c>
      <c r="AD51" s="82">
        <f>Statistiky_vypocty!AW45</f>
        <v>0</v>
      </c>
      <c r="AE51" s="82">
        <f>Statistiky_vypocty!AX45</f>
        <v>0</v>
      </c>
      <c r="AF51" s="82">
        <f>Statistiky_vypocty!AY45</f>
        <v>0</v>
      </c>
      <c r="AG51" s="82">
        <f>Statistiky_vypocty!AZ45</f>
        <v>0</v>
      </c>
      <c r="AH51" s="82">
        <f>Statistiky_vypocty!BA45</f>
        <v>0</v>
      </c>
      <c r="AI51" s="82">
        <f>Statistiky_vypocty!BB45</f>
        <v>0</v>
      </c>
      <c r="AJ51" s="82">
        <f>Statistiky_vypocty!BC45</f>
        <v>0</v>
      </c>
      <c r="AK51" s="82">
        <f>Statistiky_vypocty!BD45</f>
        <v>0</v>
      </c>
      <c r="AL51" s="82">
        <f>Statistiky_vypocty!BE45</f>
        <v>0</v>
      </c>
      <c r="AM51" s="82">
        <f>Statistiky_vypocty!BF45</f>
        <v>0</v>
      </c>
      <c r="AN51" s="82">
        <f>Statistiky_vypocty!BG45</f>
        <v>0</v>
      </c>
      <c r="AO51" s="82"/>
      <c r="AP51" s="82">
        <f>Statistiky_vypocty!BH45</f>
        <v>0</v>
      </c>
    </row>
    <row r="52" spans="15:42" x14ac:dyDescent="0.35">
      <c r="O52" s="83" t="s">
        <v>58</v>
      </c>
      <c r="P52" s="23">
        <f t="array" ref="P52">INDEX(jmeno,MATCH(LARGE($AP$8:$AP$76-ROW($AP$8:$AP$76)/COUNT($AP$8:$AP$76),ROW(P52)-ROW(P$9)+1),$AP$8:$AP$76-ROW($AP$8:$AP$76)/COUNT($AP$8:$AP$76),0))</f>
        <v>0</v>
      </c>
      <c r="Q52" s="85">
        <f t="shared" si="11"/>
        <v>0</v>
      </c>
      <c r="R52" s="81">
        <f t="shared" si="1"/>
        <v>0</v>
      </c>
      <c r="S52" s="81">
        <f t="shared" si="2"/>
        <v>0</v>
      </c>
      <c r="T52" s="81">
        <f t="shared" si="3"/>
        <v>0</v>
      </c>
      <c r="U52" s="81">
        <f t="shared" si="4"/>
        <v>0</v>
      </c>
      <c r="V52" s="81">
        <f t="shared" si="5"/>
        <v>0</v>
      </c>
      <c r="W52" s="119">
        <f t="shared" si="6"/>
        <v>0</v>
      </c>
      <c r="X52" s="81" t="s">
        <v>0</v>
      </c>
      <c r="Y52" s="120">
        <f t="shared" si="7"/>
        <v>0</v>
      </c>
      <c r="Z52" s="81">
        <f t="shared" si="12"/>
        <v>0</v>
      </c>
      <c r="AA52" s="81">
        <f t="shared" si="9"/>
        <v>0</v>
      </c>
      <c r="AB52" s="154" t="e">
        <f t="shared" si="10"/>
        <v>#DIV/0!</v>
      </c>
      <c r="AD52" s="82">
        <f>Statistiky_vypocty!AW46</f>
        <v>0</v>
      </c>
      <c r="AE52" s="82">
        <f>Statistiky_vypocty!AX46</f>
        <v>0</v>
      </c>
      <c r="AF52" s="82">
        <f>Statistiky_vypocty!AY46</f>
        <v>0</v>
      </c>
      <c r="AG52" s="82">
        <f>Statistiky_vypocty!AZ46</f>
        <v>0</v>
      </c>
      <c r="AH52" s="82">
        <f>Statistiky_vypocty!BA46</f>
        <v>0</v>
      </c>
      <c r="AI52" s="82">
        <f>Statistiky_vypocty!BB46</f>
        <v>0</v>
      </c>
      <c r="AJ52" s="82">
        <f>Statistiky_vypocty!BC46</f>
        <v>0</v>
      </c>
      <c r="AK52" s="82">
        <f>Statistiky_vypocty!BD46</f>
        <v>0</v>
      </c>
      <c r="AL52" s="82">
        <f>Statistiky_vypocty!BE46</f>
        <v>0</v>
      </c>
      <c r="AM52" s="82">
        <f>Statistiky_vypocty!BF46</f>
        <v>0</v>
      </c>
      <c r="AN52" s="82">
        <f>Statistiky_vypocty!BG46</f>
        <v>0</v>
      </c>
      <c r="AO52" s="82"/>
      <c r="AP52" s="82">
        <f>Statistiky_vypocty!BH46</f>
        <v>0</v>
      </c>
    </row>
    <row r="53" spans="15:42" x14ac:dyDescent="0.35">
      <c r="O53" s="119" t="s">
        <v>59</v>
      </c>
      <c r="P53" s="117">
        <f t="array" ref="P53">INDEX(jmeno,MATCH(LARGE($AP$8:$AP$76-ROW($AP$8:$AP$76)/COUNT($AP$8:$AP$76),ROW(P53)-ROW(P$9)+1),$AP$8:$AP$76-ROW($AP$8:$AP$76)/COUNT($AP$8:$AP$76),0))</f>
        <v>0</v>
      </c>
      <c r="Q53" s="120">
        <f t="shared" si="11"/>
        <v>0</v>
      </c>
      <c r="R53" s="118">
        <f t="shared" si="1"/>
        <v>0</v>
      </c>
      <c r="S53" s="118">
        <f t="shared" si="2"/>
        <v>0</v>
      </c>
      <c r="T53" s="118">
        <f t="shared" si="3"/>
        <v>0</v>
      </c>
      <c r="U53" s="118">
        <f t="shared" si="4"/>
        <v>0</v>
      </c>
      <c r="V53" s="118">
        <f t="shared" si="5"/>
        <v>0</v>
      </c>
      <c r="W53" s="119">
        <f t="shared" si="6"/>
        <v>0</v>
      </c>
      <c r="X53" s="118" t="s">
        <v>0</v>
      </c>
      <c r="Y53" s="120">
        <f t="shared" si="7"/>
        <v>0</v>
      </c>
      <c r="Z53" s="118">
        <f t="shared" si="12"/>
        <v>0</v>
      </c>
      <c r="AA53" s="118">
        <f t="shared" si="9"/>
        <v>0</v>
      </c>
      <c r="AB53" s="153" t="e">
        <f t="shared" si="10"/>
        <v>#DIV/0!</v>
      </c>
      <c r="AD53" s="82">
        <f>Statistiky_vypocty!AW47</f>
        <v>0</v>
      </c>
      <c r="AE53" s="82">
        <f>Statistiky_vypocty!AX47</f>
        <v>0</v>
      </c>
      <c r="AF53" s="82">
        <f>Statistiky_vypocty!AY47</f>
        <v>0</v>
      </c>
      <c r="AG53" s="82">
        <f>Statistiky_vypocty!AZ47</f>
        <v>0</v>
      </c>
      <c r="AH53" s="82">
        <f>Statistiky_vypocty!BA47</f>
        <v>0</v>
      </c>
      <c r="AI53" s="82">
        <f>Statistiky_vypocty!BB47</f>
        <v>0</v>
      </c>
      <c r="AJ53" s="82">
        <f>Statistiky_vypocty!BC47</f>
        <v>0</v>
      </c>
      <c r="AK53" s="82">
        <f>Statistiky_vypocty!BD47</f>
        <v>0</v>
      </c>
      <c r="AL53" s="82">
        <f>Statistiky_vypocty!BE47</f>
        <v>0</v>
      </c>
      <c r="AM53" s="82">
        <f>Statistiky_vypocty!BF47</f>
        <v>0</v>
      </c>
      <c r="AN53" s="82">
        <f>Statistiky_vypocty!BG47</f>
        <v>0</v>
      </c>
      <c r="AO53" s="82"/>
      <c r="AP53" s="82">
        <f>Statistiky_vypocty!BH47</f>
        <v>0</v>
      </c>
    </row>
    <row r="54" spans="15:42" x14ac:dyDescent="0.35">
      <c r="O54" s="83" t="s">
        <v>60</v>
      </c>
      <c r="P54" s="23">
        <f t="array" ref="P54">INDEX(jmeno,MATCH(LARGE($AP$8:$AP$76-ROW($AP$8:$AP$76)/COUNT($AP$8:$AP$76),ROW(P54)-ROW(P$9)+1),$AP$8:$AP$76-ROW($AP$8:$AP$76)/COUNT($AP$8:$AP$76),0))</f>
        <v>0</v>
      </c>
      <c r="Q54" s="85">
        <f t="shared" si="11"/>
        <v>0</v>
      </c>
      <c r="R54" s="81">
        <f t="shared" si="1"/>
        <v>0</v>
      </c>
      <c r="S54" s="81">
        <f t="shared" si="2"/>
        <v>0</v>
      </c>
      <c r="T54" s="81">
        <f t="shared" si="3"/>
        <v>0</v>
      </c>
      <c r="U54" s="81">
        <f t="shared" si="4"/>
        <v>0</v>
      </c>
      <c r="V54" s="81">
        <f t="shared" si="5"/>
        <v>0</v>
      </c>
      <c r="W54" s="119">
        <f t="shared" si="6"/>
        <v>0</v>
      </c>
      <c r="X54" s="81" t="s">
        <v>0</v>
      </c>
      <c r="Y54" s="120">
        <f t="shared" si="7"/>
        <v>0</v>
      </c>
      <c r="Z54" s="81">
        <f t="shared" si="12"/>
        <v>0</v>
      </c>
      <c r="AA54" s="81">
        <f t="shared" si="9"/>
        <v>0</v>
      </c>
      <c r="AB54" s="154" t="e">
        <f t="shared" si="10"/>
        <v>#DIV/0!</v>
      </c>
      <c r="AD54" s="82">
        <f>Statistiky_vypocty!AW48</f>
        <v>0</v>
      </c>
      <c r="AE54" s="82">
        <f>Statistiky_vypocty!AX48</f>
        <v>0</v>
      </c>
      <c r="AF54" s="82">
        <f>Statistiky_vypocty!AY48</f>
        <v>0</v>
      </c>
      <c r="AG54" s="82">
        <f>Statistiky_vypocty!AZ48</f>
        <v>0</v>
      </c>
      <c r="AH54" s="82">
        <f>Statistiky_vypocty!BA48</f>
        <v>0</v>
      </c>
      <c r="AI54" s="82">
        <f>Statistiky_vypocty!BB48</f>
        <v>0</v>
      </c>
      <c r="AJ54" s="82">
        <f>Statistiky_vypocty!BC48</f>
        <v>0</v>
      </c>
      <c r="AK54" s="82">
        <f>Statistiky_vypocty!BD48</f>
        <v>0</v>
      </c>
      <c r="AL54" s="82">
        <f>Statistiky_vypocty!BE48</f>
        <v>0</v>
      </c>
      <c r="AM54" s="82">
        <f>Statistiky_vypocty!BF48</f>
        <v>0</v>
      </c>
      <c r="AN54" s="82">
        <f>Statistiky_vypocty!BG48</f>
        <v>0</v>
      </c>
      <c r="AO54" s="82"/>
      <c r="AP54" s="82">
        <f>Statistiky_vypocty!BH48</f>
        <v>0</v>
      </c>
    </row>
    <row r="55" spans="15:42" x14ac:dyDescent="0.35">
      <c r="O55" s="119" t="s">
        <v>61</v>
      </c>
      <c r="P55" s="117">
        <f t="array" ref="P55">INDEX(jmeno,MATCH(LARGE($AP$8:$AP$76-ROW($AP$8:$AP$76)/COUNT($AP$8:$AP$76),ROW(P55)-ROW(P$9)+1),$AP$8:$AP$76-ROW($AP$8:$AP$76)/COUNT($AP$8:$AP$76),0))</f>
        <v>0</v>
      </c>
      <c r="Q55" s="120">
        <f t="shared" si="11"/>
        <v>0</v>
      </c>
      <c r="R55" s="118">
        <f t="shared" si="1"/>
        <v>0</v>
      </c>
      <c r="S55" s="118">
        <f t="shared" si="2"/>
        <v>0</v>
      </c>
      <c r="T55" s="118">
        <f t="shared" si="3"/>
        <v>0</v>
      </c>
      <c r="U55" s="118">
        <f t="shared" si="4"/>
        <v>0</v>
      </c>
      <c r="V55" s="118">
        <f t="shared" si="5"/>
        <v>0</v>
      </c>
      <c r="W55" s="119">
        <f t="shared" si="6"/>
        <v>0</v>
      </c>
      <c r="X55" s="118" t="s">
        <v>0</v>
      </c>
      <c r="Y55" s="120">
        <f t="shared" si="7"/>
        <v>0</v>
      </c>
      <c r="Z55" s="118">
        <f t="shared" si="12"/>
        <v>0</v>
      </c>
      <c r="AA55" s="118">
        <f t="shared" si="9"/>
        <v>0</v>
      </c>
      <c r="AB55" s="153" t="e">
        <f t="shared" si="10"/>
        <v>#DIV/0!</v>
      </c>
      <c r="AD55" s="82">
        <f>Statistiky_vypocty!AW49</f>
        <v>0</v>
      </c>
      <c r="AE55" s="82">
        <f>Statistiky_vypocty!AX49</f>
        <v>0</v>
      </c>
      <c r="AF55" s="82">
        <f>Statistiky_vypocty!AY49</f>
        <v>0</v>
      </c>
      <c r="AG55" s="82">
        <f>Statistiky_vypocty!AZ49</f>
        <v>0</v>
      </c>
      <c r="AH55" s="82">
        <f>Statistiky_vypocty!BA49</f>
        <v>0</v>
      </c>
      <c r="AI55" s="82">
        <f>Statistiky_vypocty!BB49</f>
        <v>0</v>
      </c>
      <c r="AJ55" s="82">
        <f>Statistiky_vypocty!BC49</f>
        <v>0</v>
      </c>
      <c r="AK55" s="82">
        <f>Statistiky_vypocty!BD49</f>
        <v>0</v>
      </c>
      <c r="AL55" s="82">
        <f>Statistiky_vypocty!BE49</f>
        <v>0</v>
      </c>
      <c r="AM55" s="82">
        <f>Statistiky_vypocty!BF49</f>
        <v>0</v>
      </c>
      <c r="AN55" s="82">
        <f>Statistiky_vypocty!BG49</f>
        <v>0</v>
      </c>
      <c r="AO55" s="82"/>
      <c r="AP55" s="82">
        <f>Statistiky_vypocty!BH49</f>
        <v>0</v>
      </c>
    </row>
    <row r="56" spans="15:42" x14ac:dyDescent="0.35">
      <c r="O56" s="83" t="s">
        <v>62</v>
      </c>
      <c r="P56" s="23">
        <f t="array" ref="P56">INDEX(jmeno,MATCH(LARGE($AP$8:$AP$76-ROW($AP$8:$AP$76)/COUNT($AP$8:$AP$76),ROW(P56)-ROW(P$9)+1),$AP$8:$AP$76-ROW($AP$8:$AP$76)/COUNT($AP$8:$AP$76),0))</f>
        <v>0</v>
      </c>
      <c r="Q56" s="85">
        <f t="shared" si="11"/>
        <v>0</v>
      </c>
      <c r="R56" s="81">
        <f t="shared" si="1"/>
        <v>0</v>
      </c>
      <c r="S56" s="81">
        <f t="shared" si="2"/>
        <v>0</v>
      </c>
      <c r="T56" s="81">
        <f t="shared" si="3"/>
        <v>0</v>
      </c>
      <c r="U56" s="81">
        <f t="shared" si="4"/>
        <v>0</v>
      </c>
      <c r="V56" s="81">
        <f t="shared" si="5"/>
        <v>0</v>
      </c>
      <c r="W56" s="119">
        <f t="shared" si="6"/>
        <v>0</v>
      </c>
      <c r="X56" s="81" t="s">
        <v>0</v>
      </c>
      <c r="Y56" s="120">
        <f t="shared" si="7"/>
        <v>0</v>
      </c>
      <c r="Z56" s="81">
        <f t="shared" si="12"/>
        <v>0</v>
      </c>
      <c r="AA56" s="81">
        <f t="shared" si="9"/>
        <v>0</v>
      </c>
      <c r="AB56" s="154" t="e">
        <f t="shared" si="10"/>
        <v>#DIV/0!</v>
      </c>
      <c r="AD56" s="82">
        <f>Statistiky_vypocty!AW50</f>
        <v>0</v>
      </c>
      <c r="AE56" s="82">
        <f>Statistiky_vypocty!AX50</f>
        <v>0</v>
      </c>
      <c r="AF56" s="82">
        <f>Statistiky_vypocty!AY50</f>
        <v>0</v>
      </c>
      <c r="AG56" s="82">
        <f>Statistiky_vypocty!AZ50</f>
        <v>0</v>
      </c>
      <c r="AH56" s="82">
        <f>Statistiky_vypocty!BA50</f>
        <v>0</v>
      </c>
      <c r="AI56" s="82">
        <f>Statistiky_vypocty!BB50</f>
        <v>0</v>
      </c>
      <c r="AJ56" s="82">
        <f>Statistiky_vypocty!BC50</f>
        <v>0</v>
      </c>
      <c r="AK56" s="82">
        <f>Statistiky_vypocty!BD50</f>
        <v>0</v>
      </c>
      <c r="AL56" s="82">
        <f>Statistiky_vypocty!BE50</f>
        <v>0</v>
      </c>
      <c r="AM56" s="82">
        <f>Statistiky_vypocty!BF50</f>
        <v>0</v>
      </c>
      <c r="AN56" s="82">
        <f>Statistiky_vypocty!BG50</f>
        <v>0</v>
      </c>
      <c r="AO56" s="82"/>
      <c r="AP56" s="82">
        <f>Statistiky_vypocty!BH50</f>
        <v>0</v>
      </c>
    </row>
    <row r="57" spans="15:42" x14ac:dyDescent="0.35">
      <c r="O57" s="119" t="s">
        <v>63</v>
      </c>
      <c r="P57" s="117">
        <f t="array" ref="P57">INDEX(jmeno,MATCH(LARGE($AP$8:$AP$76-ROW($AP$8:$AP$76)/COUNT($AP$8:$AP$76),ROW(P57)-ROW(P$9)+1),$AP$8:$AP$76-ROW($AP$8:$AP$76)/COUNT($AP$8:$AP$76),0))</f>
        <v>0</v>
      </c>
      <c r="Q57" s="120">
        <f t="shared" si="11"/>
        <v>0</v>
      </c>
      <c r="R57" s="118">
        <f t="shared" si="1"/>
        <v>0</v>
      </c>
      <c r="S57" s="118">
        <f t="shared" si="2"/>
        <v>0</v>
      </c>
      <c r="T57" s="118">
        <f t="shared" si="3"/>
        <v>0</v>
      </c>
      <c r="U57" s="118">
        <f t="shared" si="4"/>
        <v>0</v>
      </c>
      <c r="V57" s="118">
        <f t="shared" si="5"/>
        <v>0</v>
      </c>
      <c r="W57" s="119">
        <f t="shared" si="6"/>
        <v>0</v>
      </c>
      <c r="X57" s="118" t="s">
        <v>0</v>
      </c>
      <c r="Y57" s="120">
        <f t="shared" si="7"/>
        <v>0</v>
      </c>
      <c r="Z57" s="118">
        <f t="shared" si="12"/>
        <v>0</v>
      </c>
      <c r="AA57" s="118">
        <f t="shared" si="9"/>
        <v>0</v>
      </c>
      <c r="AB57" s="153" t="e">
        <f t="shared" si="10"/>
        <v>#DIV/0!</v>
      </c>
      <c r="AD57" s="82">
        <f>Statistiky_vypocty!AW51</f>
        <v>0</v>
      </c>
      <c r="AE57" s="82">
        <f>Statistiky_vypocty!AX51</f>
        <v>0</v>
      </c>
      <c r="AF57" s="82">
        <f>Statistiky_vypocty!AY51</f>
        <v>0</v>
      </c>
      <c r="AG57" s="82">
        <f>Statistiky_vypocty!AZ51</f>
        <v>0</v>
      </c>
      <c r="AH57" s="82">
        <f>Statistiky_vypocty!BA51</f>
        <v>0</v>
      </c>
      <c r="AI57" s="82">
        <f>Statistiky_vypocty!BB51</f>
        <v>0</v>
      </c>
      <c r="AJ57" s="82">
        <f>Statistiky_vypocty!BC51</f>
        <v>0</v>
      </c>
      <c r="AK57" s="82">
        <f>Statistiky_vypocty!BD51</f>
        <v>0</v>
      </c>
      <c r="AL57" s="82">
        <f>Statistiky_vypocty!BE51</f>
        <v>0</v>
      </c>
      <c r="AM57" s="82">
        <f>Statistiky_vypocty!BF51</f>
        <v>0</v>
      </c>
      <c r="AN57" s="82">
        <f>Statistiky_vypocty!BG51</f>
        <v>0</v>
      </c>
      <c r="AO57" s="82"/>
      <c r="AP57" s="82">
        <f>Statistiky_vypocty!BH51</f>
        <v>0</v>
      </c>
    </row>
    <row r="58" spans="15:42" x14ac:dyDescent="0.35">
      <c r="O58" s="83" t="s">
        <v>64</v>
      </c>
      <c r="P58" s="23">
        <f t="array" ref="P58">INDEX(jmeno,MATCH(LARGE($AP$8:$AP$76-ROW($AP$8:$AP$76)/COUNT($AP$8:$AP$76),ROW(P58)-ROW(P$9)+1),$AP$8:$AP$76-ROW($AP$8:$AP$76)/COUNT($AP$8:$AP$76),0))</f>
        <v>0</v>
      </c>
      <c r="Q58" s="85">
        <f t="shared" si="11"/>
        <v>0</v>
      </c>
      <c r="R58" s="81">
        <f t="shared" si="1"/>
        <v>0</v>
      </c>
      <c r="S58" s="81">
        <f t="shared" si="2"/>
        <v>0</v>
      </c>
      <c r="T58" s="81">
        <f t="shared" si="3"/>
        <v>0</v>
      </c>
      <c r="U58" s="81">
        <f t="shared" si="4"/>
        <v>0</v>
      </c>
      <c r="V58" s="81">
        <f t="shared" si="5"/>
        <v>0</v>
      </c>
      <c r="W58" s="119">
        <f t="shared" si="6"/>
        <v>0</v>
      </c>
      <c r="X58" s="81" t="s">
        <v>0</v>
      </c>
      <c r="Y58" s="120">
        <f t="shared" si="7"/>
        <v>0</v>
      </c>
      <c r="Z58" s="81">
        <f t="shared" si="12"/>
        <v>0</v>
      </c>
      <c r="AA58" s="81">
        <f t="shared" si="9"/>
        <v>0</v>
      </c>
      <c r="AB58" s="154" t="e">
        <f t="shared" si="10"/>
        <v>#DIV/0!</v>
      </c>
      <c r="AD58" s="82">
        <f>Statistiky_vypocty!AW52</f>
        <v>0</v>
      </c>
      <c r="AE58" s="82">
        <f>Statistiky_vypocty!AX52</f>
        <v>0</v>
      </c>
      <c r="AF58" s="82">
        <f>Statistiky_vypocty!AY52</f>
        <v>0</v>
      </c>
      <c r="AG58" s="82">
        <f>Statistiky_vypocty!AZ52</f>
        <v>0</v>
      </c>
      <c r="AH58" s="82">
        <f>Statistiky_vypocty!BA52</f>
        <v>0</v>
      </c>
      <c r="AI58" s="82">
        <f>Statistiky_vypocty!BB52</f>
        <v>0</v>
      </c>
      <c r="AJ58" s="82">
        <f>Statistiky_vypocty!BC52</f>
        <v>0</v>
      </c>
      <c r="AK58" s="82">
        <f>Statistiky_vypocty!BD52</f>
        <v>0</v>
      </c>
      <c r="AL58" s="82">
        <f>Statistiky_vypocty!BE52</f>
        <v>0</v>
      </c>
      <c r="AM58" s="82">
        <f>Statistiky_vypocty!BF52</f>
        <v>0</v>
      </c>
      <c r="AN58" s="82">
        <f>Statistiky_vypocty!BG52</f>
        <v>0</v>
      </c>
      <c r="AO58" s="82"/>
      <c r="AP58" s="82">
        <f>Statistiky_vypocty!BH52</f>
        <v>0</v>
      </c>
    </row>
    <row r="59" spans="15:42" x14ac:dyDescent="0.35">
      <c r="O59" s="119" t="s">
        <v>65</v>
      </c>
      <c r="P59" s="117">
        <f t="array" ref="P59">INDEX(jmeno,MATCH(LARGE($AP$8:$AP$76-ROW($AP$8:$AP$76)/COUNT($AP$8:$AP$76),ROW(P59)-ROW(P$9)+1),$AP$8:$AP$76-ROW($AP$8:$AP$76)/COUNT($AP$8:$AP$76),0))</f>
        <v>0</v>
      </c>
      <c r="Q59" s="120">
        <f t="shared" si="11"/>
        <v>0</v>
      </c>
      <c r="R59" s="118">
        <f t="shared" si="1"/>
        <v>0</v>
      </c>
      <c r="S59" s="118">
        <f t="shared" si="2"/>
        <v>0</v>
      </c>
      <c r="T59" s="118">
        <f t="shared" si="3"/>
        <v>0</v>
      </c>
      <c r="U59" s="118">
        <f t="shared" si="4"/>
        <v>0</v>
      </c>
      <c r="V59" s="118">
        <f t="shared" si="5"/>
        <v>0</v>
      </c>
      <c r="W59" s="119">
        <f t="shared" si="6"/>
        <v>0</v>
      </c>
      <c r="X59" s="118" t="s">
        <v>0</v>
      </c>
      <c r="Y59" s="120">
        <f t="shared" si="7"/>
        <v>0</v>
      </c>
      <c r="Z59" s="118">
        <f t="shared" si="12"/>
        <v>0</v>
      </c>
      <c r="AA59" s="118">
        <f t="shared" si="9"/>
        <v>0</v>
      </c>
      <c r="AB59" s="153" t="e">
        <f t="shared" si="10"/>
        <v>#DIV/0!</v>
      </c>
      <c r="AD59" s="82">
        <f>Statistiky_vypocty!AW53</f>
        <v>0</v>
      </c>
      <c r="AE59" s="82">
        <f>Statistiky_vypocty!AX53</f>
        <v>0</v>
      </c>
      <c r="AF59" s="82">
        <f>Statistiky_vypocty!AY53</f>
        <v>0</v>
      </c>
      <c r="AG59" s="82">
        <f>Statistiky_vypocty!AZ53</f>
        <v>0</v>
      </c>
      <c r="AH59" s="82">
        <f>Statistiky_vypocty!BA53</f>
        <v>0</v>
      </c>
      <c r="AI59" s="82">
        <f>Statistiky_vypocty!BB53</f>
        <v>0</v>
      </c>
      <c r="AJ59" s="82">
        <f>Statistiky_vypocty!BC53</f>
        <v>0</v>
      </c>
      <c r="AK59" s="82">
        <f>Statistiky_vypocty!BD53</f>
        <v>0</v>
      </c>
      <c r="AL59" s="82">
        <f>Statistiky_vypocty!BE53</f>
        <v>0</v>
      </c>
      <c r="AM59" s="82">
        <f>Statistiky_vypocty!BF53</f>
        <v>0</v>
      </c>
      <c r="AN59" s="82">
        <f>Statistiky_vypocty!BG53</f>
        <v>0</v>
      </c>
      <c r="AO59" s="82"/>
      <c r="AP59" s="82">
        <f>Statistiky_vypocty!BH53</f>
        <v>0</v>
      </c>
    </row>
    <row r="60" spans="15:42" x14ac:dyDescent="0.35">
      <c r="O60" s="83" t="s">
        <v>66</v>
      </c>
      <c r="P60" s="23">
        <f t="array" ref="P60">INDEX(jmeno,MATCH(LARGE($AP$8:$AP$76-ROW($AP$8:$AP$76)/COUNT($AP$8:$AP$76),ROW(P60)-ROW(P$9)+1),$AP$8:$AP$76-ROW($AP$8:$AP$76)/COUNT($AP$8:$AP$76),0))</f>
        <v>0</v>
      </c>
      <c r="Q60" s="85">
        <f t="shared" si="11"/>
        <v>0</v>
      </c>
      <c r="R60" s="81">
        <f t="shared" si="1"/>
        <v>0</v>
      </c>
      <c r="S60" s="81">
        <f t="shared" si="2"/>
        <v>0</v>
      </c>
      <c r="T60" s="81">
        <f t="shared" si="3"/>
        <v>0</v>
      </c>
      <c r="U60" s="81">
        <f t="shared" si="4"/>
        <v>0</v>
      </c>
      <c r="V60" s="81">
        <f t="shared" si="5"/>
        <v>0</v>
      </c>
      <c r="W60" s="119">
        <f t="shared" si="6"/>
        <v>0</v>
      </c>
      <c r="X60" s="81" t="s">
        <v>0</v>
      </c>
      <c r="Y60" s="120">
        <f t="shared" si="7"/>
        <v>0</v>
      </c>
      <c r="Z60" s="81">
        <f t="shared" si="12"/>
        <v>0</v>
      </c>
      <c r="AA60" s="81">
        <f t="shared" si="9"/>
        <v>0</v>
      </c>
      <c r="AB60" s="154" t="e">
        <f t="shared" si="10"/>
        <v>#DIV/0!</v>
      </c>
      <c r="AD60" s="82">
        <f>Statistiky_vypocty!AW54</f>
        <v>0</v>
      </c>
      <c r="AE60" s="82">
        <f>Statistiky_vypocty!AX54</f>
        <v>0</v>
      </c>
      <c r="AF60" s="82">
        <f>Statistiky_vypocty!AY54</f>
        <v>0</v>
      </c>
      <c r="AG60" s="82">
        <f>Statistiky_vypocty!AZ54</f>
        <v>0</v>
      </c>
      <c r="AH60" s="82">
        <f>Statistiky_vypocty!BA54</f>
        <v>0</v>
      </c>
      <c r="AI60" s="82">
        <f>Statistiky_vypocty!BB54</f>
        <v>0</v>
      </c>
      <c r="AJ60" s="82">
        <f>Statistiky_vypocty!BC54</f>
        <v>0</v>
      </c>
      <c r="AK60" s="82">
        <f>Statistiky_vypocty!BD54</f>
        <v>0</v>
      </c>
      <c r="AL60" s="82">
        <f>Statistiky_vypocty!BE54</f>
        <v>0</v>
      </c>
      <c r="AM60" s="82">
        <f>Statistiky_vypocty!BF54</f>
        <v>0</v>
      </c>
      <c r="AN60" s="82">
        <f>Statistiky_vypocty!BG54</f>
        <v>0</v>
      </c>
      <c r="AO60" s="82"/>
      <c r="AP60" s="82">
        <f>Statistiky_vypocty!BH54</f>
        <v>0</v>
      </c>
    </row>
    <row r="61" spans="15:42" x14ac:dyDescent="0.35">
      <c r="O61" s="119" t="s">
        <v>67</v>
      </c>
      <c r="P61" s="117">
        <f t="array" ref="P61">INDEX(jmeno,MATCH(LARGE($AP$8:$AP$76-ROW($AP$8:$AP$76)/COUNT($AP$8:$AP$76),ROW(P61)-ROW(P$9)+1),$AP$8:$AP$76-ROW($AP$8:$AP$76)/COUNT($AP$8:$AP$76),0))</f>
        <v>0</v>
      </c>
      <c r="Q61" s="120">
        <f t="shared" si="11"/>
        <v>0</v>
      </c>
      <c r="R61" s="118">
        <f t="shared" si="1"/>
        <v>0</v>
      </c>
      <c r="S61" s="118">
        <f t="shared" si="2"/>
        <v>0</v>
      </c>
      <c r="T61" s="118">
        <f t="shared" si="3"/>
        <v>0</v>
      </c>
      <c r="U61" s="118">
        <f t="shared" si="4"/>
        <v>0</v>
      </c>
      <c r="V61" s="118">
        <f t="shared" si="5"/>
        <v>0</v>
      </c>
      <c r="W61" s="119">
        <f t="shared" si="6"/>
        <v>0</v>
      </c>
      <c r="X61" s="118" t="s">
        <v>0</v>
      </c>
      <c r="Y61" s="120">
        <f t="shared" si="7"/>
        <v>0</v>
      </c>
      <c r="Z61" s="118">
        <f t="shared" si="12"/>
        <v>0</v>
      </c>
      <c r="AA61" s="118">
        <f t="shared" si="9"/>
        <v>0</v>
      </c>
      <c r="AB61" s="153" t="e">
        <f t="shared" si="10"/>
        <v>#DIV/0!</v>
      </c>
      <c r="AD61" s="82">
        <f>Statistiky_vypocty!AW55</f>
        <v>0</v>
      </c>
      <c r="AE61" s="82">
        <f>Statistiky_vypocty!AX55</f>
        <v>0</v>
      </c>
      <c r="AF61" s="82">
        <f>Statistiky_vypocty!AY55</f>
        <v>0</v>
      </c>
      <c r="AG61" s="82">
        <f>Statistiky_vypocty!AZ55</f>
        <v>0</v>
      </c>
      <c r="AH61" s="82">
        <f>Statistiky_vypocty!BA55</f>
        <v>0</v>
      </c>
      <c r="AI61" s="82">
        <f>Statistiky_vypocty!BB55</f>
        <v>0</v>
      </c>
      <c r="AJ61" s="82">
        <f>Statistiky_vypocty!BC55</f>
        <v>0</v>
      </c>
      <c r="AK61" s="82">
        <f>Statistiky_vypocty!BD55</f>
        <v>0</v>
      </c>
      <c r="AL61" s="82">
        <f>Statistiky_vypocty!BE55</f>
        <v>0</v>
      </c>
      <c r="AM61" s="82">
        <f>Statistiky_vypocty!BF55</f>
        <v>0</v>
      </c>
      <c r="AN61" s="82">
        <f>Statistiky_vypocty!BG55</f>
        <v>0</v>
      </c>
      <c r="AO61" s="82"/>
      <c r="AP61" s="82">
        <f>Statistiky_vypocty!BH55</f>
        <v>0</v>
      </c>
    </row>
    <row r="62" spans="15:42" x14ac:dyDescent="0.35">
      <c r="O62" s="83" t="s">
        <v>68</v>
      </c>
      <c r="P62" s="23">
        <f t="array" ref="P62">INDEX(jmeno,MATCH(LARGE($AP$8:$AP$76-ROW($AP$8:$AP$76)/COUNT($AP$8:$AP$76),ROW(P62)-ROW(P$9)+1),$AP$8:$AP$76-ROW($AP$8:$AP$76)/COUNT($AP$8:$AP$76),0))</f>
        <v>0</v>
      </c>
      <c r="Q62" s="85">
        <f t="shared" si="11"/>
        <v>0</v>
      </c>
      <c r="R62" s="81">
        <f t="shared" si="1"/>
        <v>0</v>
      </c>
      <c r="S62" s="81">
        <f t="shared" si="2"/>
        <v>0</v>
      </c>
      <c r="T62" s="81">
        <f t="shared" si="3"/>
        <v>0</v>
      </c>
      <c r="U62" s="81">
        <f t="shared" si="4"/>
        <v>0</v>
      </c>
      <c r="V62" s="81">
        <f t="shared" si="5"/>
        <v>0</v>
      </c>
      <c r="W62" s="119">
        <f t="shared" si="6"/>
        <v>0</v>
      </c>
      <c r="X62" s="81" t="s">
        <v>0</v>
      </c>
      <c r="Y62" s="120">
        <f t="shared" si="7"/>
        <v>0</v>
      </c>
      <c r="Z62" s="81">
        <f t="shared" si="12"/>
        <v>0</v>
      </c>
      <c r="AA62" s="81">
        <f t="shared" si="9"/>
        <v>0</v>
      </c>
      <c r="AB62" s="154" t="e">
        <f t="shared" si="10"/>
        <v>#DIV/0!</v>
      </c>
      <c r="AD62" s="82">
        <f>Statistiky_vypocty!AW56</f>
        <v>0</v>
      </c>
      <c r="AE62" s="82">
        <f>Statistiky_vypocty!AX56</f>
        <v>0</v>
      </c>
      <c r="AF62" s="82">
        <f>Statistiky_vypocty!AY56</f>
        <v>0</v>
      </c>
      <c r="AG62" s="82">
        <f>Statistiky_vypocty!AZ56</f>
        <v>0</v>
      </c>
      <c r="AH62" s="82">
        <f>Statistiky_vypocty!BA56</f>
        <v>0</v>
      </c>
      <c r="AI62" s="82">
        <f>Statistiky_vypocty!BB56</f>
        <v>0</v>
      </c>
      <c r="AJ62" s="82">
        <f>Statistiky_vypocty!BC56</f>
        <v>0</v>
      </c>
      <c r="AK62" s="82">
        <f>Statistiky_vypocty!BD56</f>
        <v>0</v>
      </c>
      <c r="AL62" s="82">
        <f>Statistiky_vypocty!BE56</f>
        <v>0</v>
      </c>
      <c r="AM62" s="82">
        <f>Statistiky_vypocty!BF56</f>
        <v>0</v>
      </c>
      <c r="AN62" s="82">
        <f>Statistiky_vypocty!BG56</f>
        <v>0</v>
      </c>
      <c r="AO62" s="82"/>
      <c r="AP62" s="82">
        <f>Statistiky_vypocty!BH56</f>
        <v>0</v>
      </c>
    </row>
    <row r="63" spans="15:42" x14ac:dyDescent="0.35">
      <c r="O63" s="119" t="s">
        <v>69</v>
      </c>
      <c r="P63" s="117">
        <f t="array" ref="P63">INDEX(jmeno,MATCH(LARGE($AP$8:$AP$76-ROW($AP$8:$AP$76)/COUNT($AP$8:$AP$76),ROW(P63)-ROW(P$9)+1),$AP$8:$AP$76-ROW($AP$8:$AP$76)/COUNT($AP$8:$AP$76),0))</f>
        <v>0</v>
      </c>
      <c r="Q63" s="120">
        <f t="shared" si="11"/>
        <v>0</v>
      </c>
      <c r="R63" s="118">
        <f t="shared" si="1"/>
        <v>0</v>
      </c>
      <c r="S63" s="118">
        <f t="shared" si="2"/>
        <v>0</v>
      </c>
      <c r="T63" s="118">
        <f t="shared" si="3"/>
        <v>0</v>
      </c>
      <c r="U63" s="118">
        <f t="shared" si="4"/>
        <v>0</v>
      </c>
      <c r="V63" s="118">
        <f t="shared" si="5"/>
        <v>0</v>
      </c>
      <c r="W63" s="119">
        <f t="shared" si="6"/>
        <v>0</v>
      </c>
      <c r="X63" s="118" t="s">
        <v>0</v>
      </c>
      <c r="Y63" s="120">
        <f t="shared" si="7"/>
        <v>0</v>
      </c>
      <c r="Z63" s="118">
        <f t="shared" si="12"/>
        <v>0</v>
      </c>
      <c r="AA63" s="118">
        <f t="shared" si="9"/>
        <v>0</v>
      </c>
      <c r="AB63" s="153" t="e">
        <f t="shared" si="10"/>
        <v>#DIV/0!</v>
      </c>
      <c r="AD63" s="82">
        <f>Statistiky_vypocty!AW57</f>
        <v>0</v>
      </c>
      <c r="AE63" s="82">
        <f>Statistiky_vypocty!AX57</f>
        <v>0</v>
      </c>
      <c r="AF63" s="82">
        <f>Statistiky_vypocty!AY57</f>
        <v>0</v>
      </c>
      <c r="AG63" s="82">
        <f>Statistiky_vypocty!AZ57</f>
        <v>0</v>
      </c>
      <c r="AH63" s="82">
        <f>Statistiky_vypocty!BA57</f>
        <v>0</v>
      </c>
      <c r="AI63" s="82">
        <f>Statistiky_vypocty!BB57</f>
        <v>0</v>
      </c>
      <c r="AJ63" s="82">
        <f>Statistiky_vypocty!BC57</f>
        <v>0</v>
      </c>
      <c r="AK63" s="82">
        <f>Statistiky_vypocty!BD57</f>
        <v>0</v>
      </c>
      <c r="AL63" s="82">
        <f>Statistiky_vypocty!BE57</f>
        <v>0</v>
      </c>
      <c r="AM63" s="82">
        <f>Statistiky_vypocty!BF57</f>
        <v>0</v>
      </c>
      <c r="AN63" s="82">
        <f>Statistiky_vypocty!BG57</f>
        <v>0</v>
      </c>
      <c r="AO63" s="82"/>
      <c r="AP63" s="82">
        <f>Statistiky_vypocty!BH57</f>
        <v>0</v>
      </c>
    </row>
    <row r="64" spans="15:42" x14ac:dyDescent="0.35">
      <c r="O64" s="83" t="s">
        <v>70</v>
      </c>
      <c r="P64" s="23">
        <f t="array" ref="P64">INDEX(jmeno,MATCH(LARGE($AP$8:$AP$76-ROW($AP$8:$AP$76)/COUNT($AP$8:$AP$76),ROW(P64)-ROW(P$9)+1),$AP$8:$AP$76-ROW($AP$8:$AP$76)/COUNT($AP$8:$AP$76),0))</f>
        <v>0</v>
      </c>
      <c r="Q64" s="85">
        <f t="shared" si="11"/>
        <v>0</v>
      </c>
      <c r="R64" s="81">
        <f t="shared" si="1"/>
        <v>0</v>
      </c>
      <c r="S64" s="81">
        <f t="shared" si="2"/>
        <v>0</v>
      </c>
      <c r="T64" s="81">
        <f t="shared" si="3"/>
        <v>0</v>
      </c>
      <c r="U64" s="81">
        <f t="shared" si="4"/>
        <v>0</v>
      </c>
      <c r="V64" s="81">
        <f t="shared" si="5"/>
        <v>0</v>
      </c>
      <c r="W64" s="119">
        <f t="shared" si="6"/>
        <v>0</v>
      </c>
      <c r="X64" s="81" t="s">
        <v>0</v>
      </c>
      <c r="Y64" s="120">
        <f t="shared" si="7"/>
        <v>0</v>
      </c>
      <c r="Z64" s="81">
        <f t="shared" si="12"/>
        <v>0</v>
      </c>
      <c r="AA64" s="81">
        <f t="shared" si="9"/>
        <v>0</v>
      </c>
      <c r="AB64" s="154" t="e">
        <f t="shared" si="10"/>
        <v>#DIV/0!</v>
      </c>
      <c r="AD64" s="82">
        <f>Statistiky_vypocty!AW58</f>
        <v>0</v>
      </c>
      <c r="AE64" s="82">
        <f>Statistiky_vypocty!AX58</f>
        <v>0</v>
      </c>
      <c r="AF64" s="82">
        <f>Statistiky_vypocty!AY58</f>
        <v>0</v>
      </c>
      <c r="AG64" s="82">
        <f>Statistiky_vypocty!AZ58</f>
        <v>0</v>
      </c>
      <c r="AH64" s="82">
        <f>Statistiky_vypocty!BA58</f>
        <v>0</v>
      </c>
      <c r="AI64" s="82">
        <f>Statistiky_vypocty!BB58</f>
        <v>0</v>
      </c>
      <c r="AJ64" s="82">
        <f>Statistiky_vypocty!BC58</f>
        <v>0</v>
      </c>
      <c r="AK64" s="82">
        <f>Statistiky_vypocty!BD58</f>
        <v>0</v>
      </c>
      <c r="AL64" s="82">
        <f>Statistiky_vypocty!BE58</f>
        <v>0</v>
      </c>
      <c r="AM64" s="82">
        <f>Statistiky_vypocty!BF58</f>
        <v>0</v>
      </c>
      <c r="AN64" s="82">
        <f>Statistiky_vypocty!BG58</f>
        <v>0</v>
      </c>
      <c r="AO64" s="82"/>
      <c r="AP64" s="82">
        <f>Statistiky_vypocty!BH58</f>
        <v>0</v>
      </c>
    </row>
    <row r="65" spans="15:42" x14ac:dyDescent="0.35">
      <c r="O65" s="119" t="s">
        <v>71</v>
      </c>
      <c r="P65" s="117">
        <f t="array" ref="P65">INDEX(jmeno,MATCH(LARGE($AP$8:$AP$76-ROW($AP$8:$AP$76)/COUNT($AP$8:$AP$76),ROW(P65)-ROW(P$9)+1),$AP$8:$AP$76-ROW($AP$8:$AP$76)/COUNT($AP$8:$AP$76),0))</f>
        <v>0</v>
      </c>
      <c r="Q65" s="120">
        <f t="shared" si="11"/>
        <v>0</v>
      </c>
      <c r="R65" s="118">
        <f t="shared" si="1"/>
        <v>0</v>
      </c>
      <c r="S65" s="118">
        <f t="shared" si="2"/>
        <v>0</v>
      </c>
      <c r="T65" s="118">
        <f t="shared" si="3"/>
        <v>0</v>
      </c>
      <c r="U65" s="118">
        <f t="shared" si="4"/>
        <v>0</v>
      </c>
      <c r="V65" s="118">
        <f t="shared" si="5"/>
        <v>0</v>
      </c>
      <c r="W65" s="119">
        <f t="shared" si="6"/>
        <v>0</v>
      </c>
      <c r="X65" s="118" t="s">
        <v>0</v>
      </c>
      <c r="Y65" s="120">
        <f t="shared" si="7"/>
        <v>0</v>
      </c>
      <c r="Z65" s="118">
        <f t="shared" si="12"/>
        <v>0</v>
      </c>
      <c r="AA65" s="118">
        <f t="shared" si="9"/>
        <v>0</v>
      </c>
      <c r="AB65" s="153" t="e">
        <f t="shared" si="10"/>
        <v>#DIV/0!</v>
      </c>
      <c r="AD65" s="82">
        <f>Statistiky_vypocty!AW59</f>
        <v>0</v>
      </c>
      <c r="AE65" s="82">
        <f>Statistiky_vypocty!AX59</f>
        <v>0</v>
      </c>
      <c r="AF65" s="82">
        <f>Statistiky_vypocty!AY59</f>
        <v>0</v>
      </c>
      <c r="AG65" s="82">
        <f>Statistiky_vypocty!AZ59</f>
        <v>0</v>
      </c>
      <c r="AH65" s="82">
        <f>Statistiky_vypocty!BA59</f>
        <v>0</v>
      </c>
      <c r="AI65" s="82">
        <f>Statistiky_vypocty!BB59</f>
        <v>0</v>
      </c>
      <c r="AJ65" s="82">
        <f>Statistiky_vypocty!BC59</f>
        <v>0</v>
      </c>
      <c r="AK65" s="82">
        <f>Statistiky_vypocty!BD59</f>
        <v>0</v>
      </c>
      <c r="AL65" s="82">
        <f>Statistiky_vypocty!BE59</f>
        <v>0</v>
      </c>
      <c r="AM65" s="82">
        <f>Statistiky_vypocty!BF59</f>
        <v>0</v>
      </c>
      <c r="AN65" s="82">
        <f>Statistiky_vypocty!BG59</f>
        <v>0</v>
      </c>
      <c r="AO65" s="82"/>
      <c r="AP65" s="82">
        <f>Statistiky_vypocty!BH59</f>
        <v>0</v>
      </c>
    </row>
    <row r="66" spans="15:42" x14ac:dyDescent="0.35">
      <c r="O66" s="83" t="s">
        <v>72</v>
      </c>
      <c r="P66" s="23">
        <f t="array" ref="P66">INDEX(jmeno,MATCH(LARGE($AP$8:$AP$76-ROW($AP$8:$AP$76)/COUNT($AP$8:$AP$76),ROW(P66)-ROW(P$9)+1),$AP$8:$AP$76-ROW($AP$8:$AP$76)/COUNT($AP$8:$AP$76),0))</f>
        <v>0</v>
      </c>
      <c r="Q66" s="85">
        <f t="shared" si="11"/>
        <v>0</v>
      </c>
      <c r="R66" s="81">
        <f t="shared" si="1"/>
        <v>0</v>
      </c>
      <c r="S66" s="81">
        <f t="shared" si="2"/>
        <v>0</v>
      </c>
      <c r="T66" s="81">
        <f t="shared" si="3"/>
        <v>0</v>
      </c>
      <c r="U66" s="81">
        <f t="shared" si="4"/>
        <v>0</v>
      </c>
      <c r="V66" s="81">
        <f t="shared" si="5"/>
        <v>0</v>
      </c>
      <c r="W66" s="119">
        <f t="shared" si="6"/>
        <v>0</v>
      </c>
      <c r="X66" s="81" t="s">
        <v>0</v>
      </c>
      <c r="Y66" s="120">
        <f t="shared" si="7"/>
        <v>0</v>
      </c>
      <c r="Z66" s="81">
        <f t="shared" si="12"/>
        <v>0</v>
      </c>
      <c r="AA66" s="81">
        <f t="shared" si="9"/>
        <v>0</v>
      </c>
      <c r="AB66" s="154" t="e">
        <f t="shared" si="10"/>
        <v>#DIV/0!</v>
      </c>
      <c r="AD66" s="82">
        <f>Statistiky_vypocty!AW60</f>
        <v>0</v>
      </c>
      <c r="AE66" s="82">
        <f>Statistiky_vypocty!AX60</f>
        <v>0</v>
      </c>
      <c r="AF66" s="82">
        <f>Statistiky_vypocty!AY60</f>
        <v>0</v>
      </c>
      <c r="AG66" s="82">
        <f>Statistiky_vypocty!AZ60</f>
        <v>0</v>
      </c>
      <c r="AH66" s="82">
        <f>Statistiky_vypocty!BA60</f>
        <v>0</v>
      </c>
      <c r="AI66" s="82">
        <f>Statistiky_vypocty!BB60</f>
        <v>0</v>
      </c>
      <c r="AJ66" s="82">
        <f>Statistiky_vypocty!BC60</f>
        <v>0</v>
      </c>
      <c r="AK66" s="82">
        <f>Statistiky_vypocty!BD60</f>
        <v>0</v>
      </c>
      <c r="AL66" s="82">
        <f>Statistiky_vypocty!BE60</f>
        <v>0</v>
      </c>
      <c r="AM66" s="82">
        <f>Statistiky_vypocty!BF60</f>
        <v>0</v>
      </c>
      <c r="AN66" s="82">
        <f>Statistiky_vypocty!BG60</f>
        <v>0</v>
      </c>
      <c r="AO66" s="82"/>
      <c r="AP66" s="82">
        <f>Statistiky_vypocty!BH60</f>
        <v>0</v>
      </c>
    </row>
    <row r="67" spans="15:42" x14ac:dyDescent="0.35">
      <c r="O67" s="119" t="s">
        <v>73</v>
      </c>
      <c r="P67" s="117">
        <f t="array" ref="P67">INDEX(jmeno,MATCH(LARGE($AP$8:$AP$76-ROW($AP$8:$AP$76)/COUNT($AP$8:$AP$76),ROW(P67)-ROW(P$9)+1),$AP$8:$AP$76-ROW($AP$8:$AP$76)/COUNT($AP$8:$AP$76),0))</f>
        <v>0</v>
      </c>
      <c r="Q67" s="120">
        <f t="shared" si="11"/>
        <v>0</v>
      </c>
      <c r="R67" s="118">
        <f t="shared" si="1"/>
        <v>0</v>
      </c>
      <c r="S67" s="118">
        <f t="shared" si="2"/>
        <v>0</v>
      </c>
      <c r="T67" s="118">
        <f t="shared" si="3"/>
        <v>0</v>
      </c>
      <c r="U67" s="118">
        <f t="shared" si="4"/>
        <v>0</v>
      </c>
      <c r="V67" s="118">
        <f t="shared" si="5"/>
        <v>0</v>
      </c>
      <c r="W67" s="119">
        <f t="shared" si="6"/>
        <v>0</v>
      </c>
      <c r="X67" s="118" t="s">
        <v>0</v>
      </c>
      <c r="Y67" s="120">
        <f t="shared" si="7"/>
        <v>0</v>
      </c>
      <c r="Z67" s="118">
        <f t="shared" si="12"/>
        <v>0</v>
      </c>
      <c r="AA67" s="118">
        <f t="shared" si="9"/>
        <v>0</v>
      </c>
      <c r="AB67" s="153" t="e">
        <f t="shared" si="10"/>
        <v>#DIV/0!</v>
      </c>
      <c r="AD67" s="82">
        <f>Statistiky_vypocty!AW61</f>
        <v>0</v>
      </c>
      <c r="AE67" s="82">
        <f>Statistiky_vypocty!AX61</f>
        <v>0</v>
      </c>
      <c r="AF67" s="82">
        <f>Statistiky_vypocty!AY61</f>
        <v>0</v>
      </c>
      <c r="AG67" s="82">
        <f>Statistiky_vypocty!AZ61</f>
        <v>0</v>
      </c>
      <c r="AH67" s="82">
        <f>Statistiky_vypocty!BA61</f>
        <v>0</v>
      </c>
      <c r="AI67" s="82">
        <f>Statistiky_vypocty!BB61</f>
        <v>0</v>
      </c>
      <c r="AJ67" s="82">
        <f>Statistiky_vypocty!BC61</f>
        <v>0</v>
      </c>
      <c r="AK67" s="82">
        <f>Statistiky_vypocty!BD61</f>
        <v>0</v>
      </c>
      <c r="AL67" s="82">
        <f>Statistiky_vypocty!BE61</f>
        <v>0</v>
      </c>
      <c r="AM67" s="82">
        <f>Statistiky_vypocty!BF61</f>
        <v>0</v>
      </c>
      <c r="AN67" s="82">
        <f>Statistiky_vypocty!BG61</f>
        <v>0</v>
      </c>
      <c r="AO67" s="82"/>
      <c r="AP67" s="82">
        <f>Statistiky_vypocty!BH61</f>
        <v>0</v>
      </c>
    </row>
    <row r="68" spans="15:42" x14ac:dyDescent="0.35">
      <c r="O68" s="83" t="s">
        <v>74</v>
      </c>
      <c r="P68" s="23">
        <f t="array" ref="P68">INDEX(jmeno,MATCH(LARGE($AP$8:$AP$76-ROW($AP$8:$AP$76)/COUNT($AP$8:$AP$76),ROW(P68)-ROW(P$9)+1),$AP$8:$AP$76-ROW($AP$8:$AP$76)/COUNT($AP$8:$AP$76),0))</f>
        <v>0</v>
      </c>
      <c r="Q68" s="85">
        <f t="shared" si="11"/>
        <v>0</v>
      </c>
      <c r="R68" s="81">
        <f t="shared" si="1"/>
        <v>0</v>
      </c>
      <c r="S68" s="81">
        <f t="shared" si="2"/>
        <v>0</v>
      </c>
      <c r="T68" s="81">
        <f t="shared" si="3"/>
        <v>0</v>
      </c>
      <c r="U68" s="81">
        <f t="shared" si="4"/>
        <v>0</v>
      </c>
      <c r="V68" s="81">
        <f t="shared" si="5"/>
        <v>0</v>
      </c>
      <c r="W68" s="119">
        <f t="shared" si="6"/>
        <v>0</v>
      </c>
      <c r="X68" s="81" t="s">
        <v>0</v>
      </c>
      <c r="Y68" s="120">
        <f t="shared" si="7"/>
        <v>0</v>
      </c>
      <c r="Z68" s="81">
        <f t="shared" si="12"/>
        <v>0</v>
      </c>
      <c r="AA68" s="81">
        <f t="shared" si="9"/>
        <v>0</v>
      </c>
      <c r="AB68" s="154" t="e">
        <f t="shared" si="10"/>
        <v>#DIV/0!</v>
      </c>
      <c r="AD68" s="82">
        <f>Statistiky_vypocty!AW62</f>
        <v>0</v>
      </c>
      <c r="AE68" s="82">
        <f>Statistiky_vypocty!AX62</f>
        <v>0</v>
      </c>
      <c r="AF68" s="82">
        <f>Statistiky_vypocty!AY62</f>
        <v>0</v>
      </c>
      <c r="AG68" s="82">
        <f>Statistiky_vypocty!AZ62</f>
        <v>0</v>
      </c>
      <c r="AH68" s="82">
        <f>Statistiky_vypocty!BA62</f>
        <v>0</v>
      </c>
      <c r="AI68" s="82">
        <f>Statistiky_vypocty!BB62</f>
        <v>0</v>
      </c>
      <c r="AJ68" s="82">
        <f>Statistiky_vypocty!BC62</f>
        <v>0</v>
      </c>
      <c r="AK68" s="82">
        <f>Statistiky_vypocty!BD62</f>
        <v>0</v>
      </c>
      <c r="AL68" s="82">
        <f>Statistiky_vypocty!BE62</f>
        <v>0</v>
      </c>
      <c r="AM68" s="82">
        <f>Statistiky_vypocty!BF62</f>
        <v>0</v>
      </c>
      <c r="AN68" s="82">
        <f>Statistiky_vypocty!BG62</f>
        <v>0</v>
      </c>
      <c r="AO68" s="82"/>
      <c r="AP68" s="82">
        <f>Statistiky_vypocty!BH62</f>
        <v>0</v>
      </c>
    </row>
    <row r="69" spans="15:42" x14ac:dyDescent="0.35">
      <c r="O69" s="119" t="s">
        <v>75</v>
      </c>
      <c r="P69" s="117">
        <f t="array" ref="P69">INDEX(jmeno,MATCH(LARGE($AP$8:$AP$76-ROW($AP$8:$AP$76)/COUNT($AP$8:$AP$76),ROW(P69)-ROW(P$9)+1),$AP$8:$AP$76-ROW($AP$8:$AP$76)/COUNT($AP$8:$AP$76),0))</f>
        <v>0</v>
      </c>
      <c r="Q69" s="120">
        <f t="shared" si="11"/>
        <v>0</v>
      </c>
      <c r="R69" s="118">
        <f t="shared" si="1"/>
        <v>0</v>
      </c>
      <c r="S69" s="118">
        <f t="shared" si="2"/>
        <v>0</v>
      </c>
      <c r="T69" s="118">
        <f t="shared" si="3"/>
        <v>0</v>
      </c>
      <c r="U69" s="118">
        <f t="shared" si="4"/>
        <v>0</v>
      </c>
      <c r="V69" s="118">
        <f t="shared" si="5"/>
        <v>0</v>
      </c>
      <c r="W69" s="119">
        <f t="shared" si="6"/>
        <v>0</v>
      </c>
      <c r="X69" s="118" t="s">
        <v>0</v>
      </c>
      <c r="Y69" s="120">
        <f t="shared" si="7"/>
        <v>0</v>
      </c>
      <c r="Z69" s="118">
        <f t="shared" si="12"/>
        <v>0</v>
      </c>
      <c r="AA69" s="118">
        <f t="shared" si="9"/>
        <v>0</v>
      </c>
      <c r="AB69" s="153" t="e">
        <f t="shared" si="10"/>
        <v>#DIV/0!</v>
      </c>
      <c r="AD69" s="82">
        <f>Statistiky_vypocty!AW63</f>
        <v>0</v>
      </c>
      <c r="AE69" s="82">
        <f>Statistiky_vypocty!AX63</f>
        <v>0</v>
      </c>
      <c r="AF69" s="82">
        <f>Statistiky_vypocty!AY63</f>
        <v>0</v>
      </c>
      <c r="AG69" s="82">
        <f>Statistiky_vypocty!AZ63</f>
        <v>0</v>
      </c>
      <c r="AH69" s="82">
        <f>Statistiky_vypocty!BA63</f>
        <v>0</v>
      </c>
      <c r="AI69" s="82">
        <f>Statistiky_vypocty!BB63</f>
        <v>0</v>
      </c>
      <c r="AJ69" s="82">
        <f>Statistiky_vypocty!BC63</f>
        <v>0</v>
      </c>
      <c r="AK69" s="82">
        <f>Statistiky_vypocty!BD63</f>
        <v>0</v>
      </c>
      <c r="AL69" s="82">
        <f>Statistiky_vypocty!BE63</f>
        <v>0</v>
      </c>
      <c r="AM69" s="82">
        <f>Statistiky_vypocty!BF63</f>
        <v>0</v>
      </c>
      <c r="AN69" s="82">
        <f>Statistiky_vypocty!BG63</f>
        <v>0</v>
      </c>
      <c r="AO69" s="82"/>
      <c r="AP69" s="82">
        <f>Statistiky_vypocty!BH63</f>
        <v>0</v>
      </c>
    </row>
    <row r="70" spans="15:42" x14ac:dyDescent="0.35">
      <c r="O70" s="83" t="s">
        <v>76</v>
      </c>
      <c r="P70" s="23">
        <f t="array" ref="P70">INDEX(jmeno,MATCH(LARGE($AP$8:$AP$76-ROW($AP$8:$AP$76)/COUNT($AP$8:$AP$76),ROW(P70)-ROW(P$9)+1),$AP$8:$AP$76-ROW($AP$8:$AP$76)/COUNT($AP$8:$AP$76),0))</f>
        <v>0</v>
      </c>
      <c r="Q70" s="85">
        <f t="shared" si="11"/>
        <v>0</v>
      </c>
      <c r="R70" s="81">
        <f t="shared" si="1"/>
        <v>0</v>
      </c>
      <c r="S70" s="81">
        <f t="shared" si="2"/>
        <v>0</v>
      </c>
      <c r="T70" s="81">
        <f t="shared" si="3"/>
        <v>0</v>
      </c>
      <c r="U70" s="81">
        <f t="shared" si="4"/>
        <v>0</v>
      </c>
      <c r="V70" s="81">
        <f t="shared" si="5"/>
        <v>0</v>
      </c>
      <c r="W70" s="119">
        <f t="shared" si="6"/>
        <v>0</v>
      </c>
      <c r="X70" s="81" t="s">
        <v>0</v>
      </c>
      <c r="Y70" s="120">
        <f t="shared" si="7"/>
        <v>0</v>
      </c>
      <c r="Z70" s="81">
        <f t="shared" si="12"/>
        <v>0</v>
      </c>
      <c r="AA70" s="81">
        <f t="shared" si="9"/>
        <v>0</v>
      </c>
      <c r="AB70" s="154" t="e">
        <f t="shared" si="10"/>
        <v>#DIV/0!</v>
      </c>
      <c r="AD70" s="82">
        <f>Statistiky_vypocty!AW64</f>
        <v>0</v>
      </c>
      <c r="AE70" s="82">
        <f>Statistiky_vypocty!AX64</f>
        <v>0</v>
      </c>
      <c r="AF70" s="82">
        <f>Statistiky_vypocty!AY64</f>
        <v>0</v>
      </c>
      <c r="AG70" s="82">
        <f>Statistiky_vypocty!AZ64</f>
        <v>0</v>
      </c>
      <c r="AH70" s="82">
        <f>Statistiky_vypocty!BA64</f>
        <v>0</v>
      </c>
      <c r="AI70" s="82">
        <f>Statistiky_vypocty!BB64</f>
        <v>0</v>
      </c>
      <c r="AJ70" s="82">
        <f>Statistiky_vypocty!BC64</f>
        <v>0</v>
      </c>
      <c r="AK70" s="82">
        <f>Statistiky_vypocty!BD64</f>
        <v>0</v>
      </c>
      <c r="AL70" s="82">
        <f>Statistiky_vypocty!BE64</f>
        <v>0</v>
      </c>
      <c r="AM70" s="82">
        <f>Statistiky_vypocty!BF64</f>
        <v>0</v>
      </c>
      <c r="AN70" s="82">
        <f>Statistiky_vypocty!BG64</f>
        <v>0</v>
      </c>
      <c r="AO70" s="82"/>
      <c r="AP70" s="82">
        <f>Statistiky_vypocty!BH64</f>
        <v>0</v>
      </c>
    </row>
    <row r="71" spans="15:42" x14ac:dyDescent="0.35">
      <c r="O71" s="119" t="s">
        <v>77</v>
      </c>
      <c r="P71" s="117">
        <f t="array" ref="P71">INDEX(jmeno,MATCH(LARGE($AP$8:$AP$76-ROW($AP$8:$AP$76)/COUNT($AP$8:$AP$76),ROW(P71)-ROW(P$9)+1),$AP$8:$AP$76-ROW($AP$8:$AP$76)/COUNT($AP$8:$AP$76),0))</f>
        <v>0</v>
      </c>
      <c r="Q71" s="120">
        <f t="shared" si="11"/>
        <v>0</v>
      </c>
      <c r="R71" s="118">
        <f t="shared" si="1"/>
        <v>0</v>
      </c>
      <c r="S71" s="118">
        <f t="shared" si="2"/>
        <v>0</v>
      </c>
      <c r="T71" s="118">
        <f t="shared" si="3"/>
        <v>0</v>
      </c>
      <c r="U71" s="118">
        <f t="shared" si="4"/>
        <v>0</v>
      </c>
      <c r="V71" s="118">
        <f t="shared" si="5"/>
        <v>0</v>
      </c>
      <c r="W71" s="119">
        <f t="shared" si="6"/>
        <v>0</v>
      </c>
      <c r="X71" s="118" t="s">
        <v>0</v>
      </c>
      <c r="Y71" s="120">
        <f t="shared" si="7"/>
        <v>0</v>
      </c>
      <c r="Z71" s="118">
        <f t="shared" si="12"/>
        <v>0</v>
      </c>
      <c r="AA71" s="118">
        <f t="shared" si="9"/>
        <v>0</v>
      </c>
      <c r="AB71" s="153" t="e">
        <f t="shared" si="10"/>
        <v>#DIV/0!</v>
      </c>
      <c r="AD71" s="82">
        <f>Statistiky_vypocty!AW65</f>
        <v>0</v>
      </c>
      <c r="AE71" s="82">
        <f>Statistiky_vypocty!AX65</f>
        <v>0</v>
      </c>
      <c r="AF71" s="82">
        <f>Statistiky_vypocty!AY65</f>
        <v>0</v>
      </c>
      <c r="AG71" s="82">
        <f>Statistiky_vypocty!AZ65</f>
        <v>0</v>
      </c>
      <c r="AH71" s="82">
        <f>Statistiky_vypocty!BA65</f>
        <v>0</v>
      </c>
      <c r="AI71" s="82">
        <f>Statistiky_vypocty!BB65</f>
        <v>0</v>
      </c>
      <c r="AJ71" s="82">
        <f>Statistiky_vypocty!BC65</f>
        <v>0</v>
      </c>
      <c r="AK71" s="82">
        <f>Statistiky_vypocty!BD65</f>
        <v>0</v>
      </c>
      <c r="AL71" s="82">
        <f>Statistiky_vypocty!BE65</f>
        <v>0</v>
      </c>
      <c r="AM71" s="82">
        <f>Statistiky_vypocty!BF65</f>
        <v>0</v>
      </c>
      <c r="AN71" s="82">
        <f>Statistiky_vypocty!BG65</f>
        <v>0</v>
      </c>
      <c r="AO71" s="82"/>
      <c r="AP71" s="82">
        <f>Statistiky_vypocty!BH65</f>
        <v>0</v>
      </c>
    </row>
    <row r="72" spans="15:42" x14ac:dyDescent="0.35">
      <c r="O72" s="83" t="s">
        <v>78</v>
      </c>
      <c r="P72" s="23">
        <f t="array" ref="P72">INDEX(jmeno,MATCH(LARGE($AP$8:$AP$76-ROW($AP$8:$AP$76)/COUNT($AP$8:$AP$76),ROW(P72)-ROW(P$9)+1),$AP$8:$AP$76-ROW($AP$8:$AP$76)/COUNT($AP$8:$AP$76),0))</f>
        <v>0</v>
      </c>
      <c r="Q72" s="85">
        <f t="shared" si="11"/>
        <v>0</v>
      </c>
      <c r="R72" s="81">
        <f t="shared" si="1"/>
        <v>0</v>
      </c>
      <c r="S72" s="81">
        <f t="shared" si="2"/>
        <v>0</v>
      </c>
      <c r="T72" s="81">
        <f t="shared" si="3"/>
        <v>0</v>
      </c>
      <c r="U72" s="81">
        <f t="shared" si="4"/>
        <v>0</v>
      </c>
      <c r="V72" s="81">
        <f t="shared" si="5"/>
        <v>0</v>
      </c>
      <c r="W72" s="119">
        <f t="shared" si="6"/>
        <v>0</v>
      </c>
      <c r="X72" s="81" t="s">
        <v>0</v>
      </c>
      <c r="Y72" s="120">
        <f t="shared" si="7"/>
        <v>0</v>
      </c>
      <c r="Z72" s="81">
        <f t="shared" si="12"/>
        <v>0</v>
      </c>
      <c r="AA72" s="81">
        <f t="shared" si="9"/>
        <v>0</v>
      </c>
      <c r="AB72" s="154" t="e">
        <f t="shared" si="10"/>
        <v>#DIV/0!</v>
      </c>
      <c r="AD72" s="82">
        <f>Statistiky_vypocty!AW66</f>
        <v>0</v>
      </c>
      <c r="AE72" s="82">
        <f>Statistiky_vypocty!AX66</f>
        <v>0</v>
      </c>
      <c r="AF72" s="82">
        <f>Statistiky_vypocty!AY66</f>
        <v>0</v>
      </c>
      <c r="AG72" s="82">
        <f>Statistiky_vypocty!AZ66</f>
        <v>0</v>
      </c>
      <c r="AH72" s="82">
        <f>Statistiky_vypocty!BA66</f>
        <v>0</v>
      </c>
      <c r="AI72" s="82">
        <f>Statistiky_vypocty!BB66</f>
        <v>0</v>
      </c>
      <c r="AJ72" s="82">
        <f>Statistiky_vypocty!BC66</f>
        <v>0</v>
      </c>
      <c r="AK72" s="82">
        <f>Statistiky_vypocty!BD66</f>
        <v>0</v>
      </c>
      <c r="AL72" s="82">
        <f>Statistiky_vypocty!BE66</f>
        <v>0</v>
      </c>
      <c r="AM72" s="82">
        <f>Statistiky_vypocty!BF66</f>
        <v>0</v>
      </c>
      <c r="AN72" s="82">
        <f>Statistiky_vypocty!BG66</f>
        <v>0</v>
      </c>
      <c r="AO72" s="82"/>
      <c r="AP72" s="82">
        <f>Statistiky_vypocty!BH66</f>
        <v>0</v>
      </c>
    </row>
    <row r="73" spans="15:42" x14ac:dyDescent="0.35">
      <c r="O73" s="119" t="s">
        <v>79</v>
      </c>
      <c r="P73" s="117">
        <f t="array" ref="P73">INDEX(jmeno,MATCH(LARGE($AP$8:$AP$76-ROW($AP$8:$AP$76)/COUNT($AP$8:$AP$76),ROW(P73)-ROW(P$9)+1),$AP$8:$AP$76-ROW($AP$8:$AP$76)/COUNT($AP$8:$AP$76),0))</f>
        <v>0</v>
      </c>
      <c r="Q73" s="120">
        <f t="shared" si="11"/>
        <v>0</v>
      </c>
      <c r="R73" s="118">
        <f t="shared" si="1"/>
        <v>0</v>
      </c>
      <c r="S73" s="118">
        <f t="shared" si="2"/>
        <v>0</v>
      </c>
      <c r="T73" s="118">
        <f t="shared" si="3"/>
        <v>0</v>
      </c>
      <c r="U73" s="118">
        <f t="shared" si="4"/>
        <v>0</v>
      </c>
      <c r="V73" s="118">
        <f t="shared" si="5"/>
        <v>0</v>
      </c>
      <c r="W73" s="119">
        <f t="shared" si="6"/>
        <v>0</v>
      </c>
      <c r="X73" s="118" t="s">
        <v>0</v>
      </c>
      <c r="Y73" s="120">
        <f t="shared" si="7"/>
        <v>0</v>
      </c>
      <c r="Z73" s="118">
        <f t="shared" si="12"/>
        <v>0</v>
      </c>
      <c r="AA73" s="118">
        <f t="shared" si="9"/>
        <v>0</v>
      </c>
      <c r="AB73" s="153" t="e">
        <f t="shared" si="10"/>
        <v>#DIV/0!</v>
      </c>
      <c r="AD73" s="82">
        <f>Statistiky_vypocty!AW67</f>
        <v>0</v>
      </c>
      <c r="AE73" s="82">
        <f>Statistiky_vypocty!AX67</f>
        <v>0</v>
      </c>
      <c r="AF73" s="82">
        <f>Statistiky_vypocty!AY67</f>
        <v>0</v>
      </c>
      <c r="AG73" s="82">
        <f>Statistiky_vypocty!AZ67</f>
        <v>0</v>
      </c>
      <c r="AH73" s="82">
        <f>Statistiky_vypocty!BA67</f>
        <v>0</v>
      </c>
      <c r="AI73" s="82">
        <f>Statistiky_vypocty!BB67</f>
        <v>0</v>
      </c>
      <c r="AJ73" s="82">
        <f>Statistiky_vypocty!BC67</f>
        <v>0</v>
      </c>
      <c r="AK73" s="82">
        <f>Statistiky_vypocty!BD67</f>
        <v>0</v>
      </c>
      <c r="AL73" s="82">
        <f>Statistiky_vypocty!BE67</f>
        <v>0</v>
      </c>
      <c r="AM73" s="82">
        <f>Statistiky_vypocty!BF67</f>
        <v>0</v>
      </c>
      <c r="AN73" s="82">
        <f>Statistiky_vypocty!BG67</f>
        <v>0</v>
      </c>
      <c r="AO73" s="82"/>
      <c r="AP73" s="82">
        <f>Statistiky_vypocty!BH67</f>
        <v>0</v>
      </c>
    </row>
    <row r="74" spans="15:42" x14ac:dyDescent="0.35">
      <c r="O74" s="83" t="s">
        <v>80</v>
      </c>
      <c r="P74" s="23">
        <f t="array" ref="P74">INDEX(jmeno,MATCH(LARGE($AP$8:$AP$76-ROW($AP$8:$AP$76)/COUNT($AP$8:$AP$76),ROW(P74)-ROW(P$9)+1),$AP$8:$AP$76-ROW($AP$8:$AP$76)/COUNT($AP$8:$AP$76),0))</f>
        <v>0</v>
      </c>
      <c r="Q74" s="85">
        <f t="shared" si="11"/>
        <v>0</v>
      </c>
      <c r="R74" s="81">
        <f t="shared" ref="R74:R137" si="13">VLOOKUP($P74,$AD$8:$AN$76,3,0)</f>
        <v>0</v>
      </c>
      <c r="S74" s="81">
        <f t="shared" ref="S74:S137" si="14">VLOOKUP($P74,$AD$8:$AN$76,4,0)</f>
        <v>0</v>
      </c>
      <c r="T74" s="81">
        <f t="shared" ref="T74:T137" si="15">VLOOKUP($P74,$AD$8:$AN$76,5,0)</f>
        <v>0</v>
      </c>
      <c r="U74" s="81">
        <f t="shared" ref="U74:U137" si="16">VLOOKUP($P74,$AD$8:$AN$76,6,0)</f>
        <v>0</v>
      </c>
      <c r="V74" s="81">
        <f t="shared" ref="V74:V137" si="17">VLOOKUP($P74,$AD$8:$AN$76,7,0)</f>
        <v>0</v>
      </c>
      <c r="W74" s="119">
        <f t="shared" ref="W74:W137" si="18">VLOOKUP($P74,$AD$8:$AN$76,8,0)</f>
        <v>0</v>
      </c>
      <c r="X74" s="81" t="s">
        <v>0</v>
      </c>
      <c r="Y74" s="120">
        <f t="shared" ref="Y74:Y137" si="19">VLOOKUP($P74,$AD$8:$AN$76,9,0)</f>
        <v>0</v>
      </c>
      <c r="Z74" s="81">
        <f t="shared" si="12"/>
        <v>0</v>
      </c>
      <c r="AA74" s="81">
        <f t="shared" ref="AA74:AA137" si="20">VLOOKUP($P74,$AD$8:$AN$76,11,0)</f>
        <v>0</v>
      </c>
      <c r="AB74" s="154" t="e">
        <f t="shared" si="10"/>
        <v>#DIV/0!</v>
      </c>
      <c r="AD74" s="82">
        <f>Statistiky_vypocty!AW68</f>
        <v>0</v>
      </c>
      <c r="AE74" s="82">
        <f>Statistiky_vypocty!AX68</f>
        <v>0</v>
      </c>
      <c r="AF74" s="82">
        <f>Statistiky_vypocty!AY68</f>
        <v>0</v>
      </c>
      <c r="AG74" s="82">
        <f>Statistiky_vypocty!AZ68</f>
        <v>0</v>
      </c>
      <c r="AH74" s="82">
        <f>Statistiky_vypocty!BA68</f>
        <v>0</v>
      </c>
      <c r="AI74" s="82">
        <f>Statistiky_vypocty!BB68</f>
        <v>0</v>
      </c>
      <c r="AJ74" s="82">
        <f>Statistiky_vypocty!BC68</f>
        <v>0</v>
      </c>
      <c r="AK74" s="82">
        <f>Statistiky_vypocty!BD68</f>
        <v>0</v>
      </c>
      <c r="AL74" s="82">
        <f>Statistiky_vypocty!BE68</f>
        <v>0</v>
      </c>
      <c r="AM74" s="82">
        <f>Statistiky_vypocty!BF68</f>
        <v>0</v>
      </c>
      <c r="AN74" s="82">
        <f>Statistiky_vypocty!BG68</f>
        <v>0</v>
      </c>
      <c r="AO74" s="82"/>
      <c r="AP74" s="82">
        <f>Statistiky_vypocty!BH68</f>
        <v>0</v>
      </c>
    </row>
    <row r="75" spans="15:42" x14ac:dyDescent="0.35">
      <c r="O75" s="119" t="s">
        <v>81</v>
      </c>
      <c r="P75" s="117">
        <f t="array" ref="P75">INDEX(jmeno,MATCH(LARGE($AP$8:$AP$76-ROW($AP$8:$AP$76)/COUNT($AP$8:$AP$76),ROW(P75)-ROW(P$9)+1),$AP$8:$AP$76-ROW($AP$8:$AP$76)/COUNT($AP$8:$AP$76),0))</f>
        <v>0</v>
      </c>
      <c r="Q75" s="120">
        <f t="shared" si="11"/>
        <v>0</v>
      </c>
      <c r="R75" s="118">
        <f t="shared" si="13"/>
        <v>0</v>
      </c>
      <c r="S75" s="118">
        <f t="shared" si="14"/>
        <v>0</v>
      </c>
      <c r="T75" s="118">
        <f t="shared" si="15"/>
        <v>0</v>
      </c>
      <c r="U75" s="118">
        <f t="shared" si="16"/>
        <v>0</v>
      </c>
      <c r="V75" s="118">
        <f t="shared" si="17"/>
        <v>0</v>
      </c>
      <c r="W75" s="119">
        <f t="shared" si="18"/>
        <v>0</v>
      </c>
      <c r="X75" s="118" t="s">
        <v>0</v>
      </c>
      <c r="Y75" s="120">
        <f t="shared" si="19"/>
        <v>0</v>
      </c>
      <c r="Z75" s="118">
        <f t="shared" si="12"/>
        <v>0</v>
      </c>
      <c r="AA75" s="118">
        <f t="shared" si="20"/>
        <v>0</v>
      </c>
      <c r="AB75" s="153" t="e">
        <f t="shared" ref="AB75:AB138" si="21">Z75/S75</f>
        <v>#DIV/0!</v>
      </c>
      <c r="AD75" s="82">
        <f>Statistiky_vypocty!AW69</f>
        <v>0</v>
      </c>
      <c r="AE75" s="82">
        <f>Statistiky_vypocty!AX69</f>
        <v>0</v>
      </c>
      <c r="AF75" s="82">
        <f>Statistiky_vypocty!AY69</f>
        <v>0</v>
      </c>
      <c r="AG75" s="82">
        <f>Statistiky_vypocty!AZ69</f>
        <v>0</v>
      </c>
      <c r="AH75" s="82">
        <f>Statistiky_vypocty!BA69</f>
        <v>0</v>
      </c>
      <c r="AI75" s="82">
        <f>Statistiky_vypocty!BB69</f>
        <v>0</v>
      </c>
      <c r="AJ75" s="82">
        <f>Statistiky_vypocty!BC69</f>
        <v>0</v>
      </c>
      <c r="AK75" s="82">
        <f>Statistiky_vypocty!BD69</f>
        <v>0</v>
      </c>
      <c r="AL75" s="82">
        <f>Statistiky_vypocty!BE69</f>
        <v>0</v>
      </c>
      <c r="AM75" s="82">
        <f>Statistiky_vypocty!BF69</f>
        <v>0</v>
      </c>
      <c r="AN75" s="82">
        <f>Statistiky_vypocty!BG69</f>
        <v>0</v>
      </c>
      <c r="AO75" s="82"/>
      <c r="AP75" s="82">
        <f>Statistiky_vypocty!BH69</f>
        <v>0</v>
      </c>
    </row>
    <row r="76" spans="15:42" x14ac:dyDescent="0.35">
      <c r="O76" s="83" t="s">
        <v>82</v>
      </c>
      <c r="P76" s="23">
        <f t="array" ref="P76">INDEX(jmeno,MATCH(LARGE($AP$8:$AP$76-ROW($AP$8:$AP$76)/COUNT($AP$8:$AP$76),ROW(P76)-ROW(P$9)+1),$AP$8:$AP$76-ROW($AP$8:$AP$76)/COUNT($AP$8:$AP$76),0))</f>
        <v>0</v>
      </c>
      <c r="Q76" s="85">
        <f t="shared" si="11"/>
        <v>0</v>
      </c>
      <c r="R76" s="81">
        <f t="shared" si="13"/>
        <v>0</v>
      </c>
      <c r="S76" s="81">
        <f t="shared" si="14"/>
        <v>0</v>
      </c>
      <c r="T76" s="81">
        <f t="shared" si="15"/>
        <v>0</v>
      </c>
      <c r="U76" s="81">
        <f t="shared" si="16"/>
        <v>0</v>
      </c>
      <c r="V76" s="81">
        <f t="shared" si="17"/>
        <v>0</v>
      </c>
      <c r="W76" s="119">
        <f t="shared" si="18"/>
        <v>0</v>
      </c>
      <c r="X76" s="81" t="s">
        <v>0</v>
      </c>
      <c r="Y76" s="120">
        <f t="shared" si="19"/>
        <v>0</v>
      </c>
      <c r="Z76" s="81">
        <f t="shared" si="12"/>
        <v>0</v>
      </c>
      <c r="AA76" s="81">
        <f t="shared" si="20"/>
        <v>0</v>
      </c>
      <c r="AB76" s="154" t="e">
        <f t="shared" si="21"/>
        <v>#DIV/0!</v>
      </c>
      <c r="AD76" s="82">
        <f>Statistiky_vypocty!AW70</f>
        <v>0</v>
      </c>
      <c r="AE76" s="82">
        <f>Statistiky_vypocty!AX70</f>
        <v>0</v>
      </c>
      <c r="AF76" s="82">
        <f>Statistiky_vypocty!AY70</f>
        <v>0</v>
      </c>
      <c r="AG76" s="82">
        <f>Statistiky_vypocty!AZ70</f>
        <v>0</v>
      </c>
      <c r="AH76" s="82">
        <f>Statistiky_vypocty!BA70</f>
        <v>0</v>
      </c>
      <c r="AI76" s="82">
        <f>Statistiky_vypocty!BB70</f>
        <v>0</v>
      </c>
      <c r="AJ76" s="82">
        <f>Statistiky_vypocty!BC70</f>
        <v>0</v>
      </c>
      <c r="AK76" s="82">
        <f>Statistiky_vypocty!BD70</f>
        <v>0</v>
      </c>
      <c r="AL76" s="82">
        <f>Statistiky_vypocty!BE70</f>
        <v>0</v>
      </c>
      <c r="AM76" s="82">
        <f>Statistiky_vypocty!BF70</f>
        <v>0</v>
      </c>
      <c r="AN76" s="82">
        <f>Statistiky_vypocty!BG70</f>
        <v>0</v>
      </c>
      <c r="AO76" s="82"/>
      <c r="AP76" s="82">
        <f>Statistiky_vypocty!BH70</f>
        <v>0</v>
      </c>
    </row>
    <row r="77" spans="15:42" x14ac:dyDescent="0.35">
      <c r="O77" s="119" t="s">
        <v>83</v>
      </c>
      <c r="P77" s="117">
        <f t="array" ref="P77">INDEX(jmeno,MATCH(LARGE($AP$8:$AP$76-ROW($AP$8:$AP$76)/COUNT($AP$8:$AP$76),ROW(P77)-ROW(P$9)+1),$AP$8:$AP$76-ROW($AP$8:$AP$76)/COUNT($AP$8:$AP$76),0))</f>
        <v>0</v>
      </c>
      <c r="Q77" s="120">
        <f t="shared" si="11"/>
        <v>0</v>
      </c>
      <c r="R77" s="118">
        <f t="shared" si="13"/>
        <v>0</v>
      </c>
      <c r="S77" s="118">
        <f t="shared" si="14"/>
        <v>0</v>
      </c>
      <c r="T77" s="118">
        <f t="shared" si="15"/>
        <v>0</v>
      </c>
      <c r="U77" s="118">
        <f t="shared" si="16"/>
        <v>0</v>
      </c>
      <c r="V77" s="118">
        <f t="shared" si="17"/>
        <v>0</v>
      </c>
      <c r="W77" s="119">
        <f t="shared" si="18"/>
        <v>0</v>
      </c>
      <c r="X77" s="118" t="s">
        <v>0</v>
      </c>
      <c r="Y77" s="120">
        <f t="shared" si="19"/>
        <v>0</v>
      </c>
      <c r="Z77" s="118">
        <f t="shared" si="12"/>
        <v>0</v>
      </c>
      <c r="AA77" s="118">
        <f t="shared" si="20"/>
        <v>0</v>
      </c>
      <c r="AB77" s="153" t="e">
        <f t="shared" si="21"/>
        <v>#DIV/0!</v>
      </c>
      <c r="AD77" s="82">
        <f>Statistiky_vypocty!AW71</f>
        <v>0</v>
      </c>
      <c r="AE77" s="82">
        <f>Statistiky_vypocty!AX71</f>
        <v>0</v>
      </c>
      <c r="AF77" s="82">
        <f>Statistiky_vypocty!AY71</f>
        <v>0</v>
      </c>
      <c r="AG77" s="82">
        <f>Statistiky_vypocty!AZ71</f>
        <v>0</v>
      </c>
      <c r="AH77" s="82">
        <f>Statistiky_vypocty!BA71</f>
        <v>0</v>
      </c>
      <c r="AI77" s="82">
        <f>Statistiky_vypocty!BB71</f>
        <v>0</v>
      </c>
      <c r="AJ77" s="82">
        <f>Statistiky_vypocty!BC71</f>
        <v>0</v>
      </c>
      <c r="AK77" s="82">
        <f>Statistiky_vypocty!BD71</f>
        <v>0</v>
      </c>
      <c r="AL77" s="82">
        <f>Statistiky_vypocty!BE71</f>
        <v>0</v>
      </c>
      <c r="AM77" s="82">
        <f>Statistiky_vypocty!BF71</f>
        <v>0</v>
      </c>
      <c r="AN77" s="82">
        <f>Statistiky_vypocty!BG71</f>
        <v>0</v>
      </c>
      <c r="AP77" s="82">
        <f>Statistiky_vypocty!BH71</f>
        <v>0</v>
      </c>
    </row>
    <row r="78" spans="15:42" x14ac:dyDescent="0.35">
      <c r="O78" s="83" t="s">
        <v>84</v>
      </c>
      <c r="P78" s="23" t="e">
        <f t="array" ref="P78">INDEX(jmeno,MATCH(LARGE($AP$8:$AP$76-ROW($AP$8:$AP$76)/COUNT($AP$8:$AP$76),ROW(P78)-ROW(P$9)+1),$AP$8:$AP$76-ROW($AP$8:$AP$76)/COUNT($AP$8:$AP$76),0))</f>
        <v>#NUM!</v>
      </c>
      <c r="Q78" s="85" t="e">
        <f t="shared" si="11"/>
        <v>#NUM!</v>
      </c>
      <c r="R78" s="81" t="e">
        <f t="shared" si="13"/>
        <v>#NUM!</v>
      </c>
      <c r="S78" s="81" t="e">
        <f t="shared" si="14"/>
        <v>#NUM!</v>
      </c>
      <c r="T78" s="81" t="e">
        <f t="shared" si="15"/>
        <v>#NUM!</v>
      </c>
      <c r="U78" s="81" t="e">
        <f t="shared" si="16"/>
        <v>#NUM!</v>
      </c>
      <c r="V78" s="81" t="e">
        <f t="shared" si="17"/>
        <v>#NUM!</v>
      </c>
      <c r="W78" s="119" t="e">
        <f t="shared" si="18"/>
        <v>#NUM!</v>
      </c>
      <c r="X78" s="81" t="s">
        <v>0</v>
      </c>
      <c r="Y78" s="120" t="e">
        <f t="shared" si="19"/>
        <v>#NUM!</v>
      </c>
      <c r="Z78" s="81" t="e">
        <f t="shared" si="12"/>
        <v>#NUM!</v>
      </c>
      <c r="AA78" s="81" t="e">
        <f t="shared" si="20"/>
        <v>#NUM!</v>
      </c>
      <c r="AB78" s="154" t="e">
        <f t="shared" si="21"/>
        <v>#NUM!</v>
      </c>
      <c r="AD78" s="82">
        <f>Statistiky_vypocty!AW72</f>
        <v>0</v>
      </c>
      <c r="AE78" s="82">
        <f>Statistiky_vypocty!AX72</f>
        <v>0</v>
      </c>
      <c r="AF78" s="82">
        <f>Statistiky_vypocty!AY72</f>
        <v>0</v>
      </c>
      <c r="AG78" s="82">
        <f>Statistiky_vypocty!AZ72</f>
        <v>0</v>
      </c>
      <c r="AH78" s="82">
        <f>Statistiky_vypocty!BA72</f>
        <v>0</v>
      </c>
      <c r="AI78" s="82">
        <f>Statistiky_vypocty!BB72</f>
        <v>0</v>
      </c>
      <c r="AJ78" s="82">
        <f>Statistiky_vypocty!BC72</f>
        <v>0</v>
      </c>
      <c r="AK78" s="82">
        <f>Statistiky_vypocty!BD72</f>
        <v>0</v>
      </c>
      <c r="AL78" s="82">
        <f>Statistiky_vypocty!BE72</f>
        <v>0</v>
      </c>
      <c r="AM78" s="82">
        <f>Statistiky_vypocty!BF72</f>
        <v>0</v>
      </c>
      <c r="AN78" s="82">
        <f>Statistiky_vypocty!BG72</f>
        <v>0</v>
      </c>
      <c r="AP78" s="82">
        <f>Statistiky_vypocty!BH72</f>
        <v>0</v>
      </c>
    </row>
    <row r="79" spans="15:42" x14ac:dyDescent="0.35">
      <c r="O79" s="119" t="s">
        <v>85</v>
      </c>
      <c r="P79" s="117" t="e">
        <f t="array" ref="P79">INDEX(jmeno,MATCH(LARGE($AP$8:$AP$76-ROW($AP$8:$AP$76)/COUNT($AP$8:$AP$76),ROW(P79)-ROW(P$9)+1),$AP$8:$AP$76-ROW($AP$8:$AP$76)/COUNT($AP$8:$AP$76),0))</f>
        <v>#NUM!</v>
      </c>
      <c r="Q79" s="120" t="e">
        <f t="shared" ref="Q79:Q142" si="22">VLOOKUP($P79,$AD$8:$AN$76,2,0)</f>
        <v>#NUM!</v>
      </c>
      <c r="R79" s="118" t="e">
        <f t="shared" si="13"/>
        <v>#NUM!</v>
      </c>
      <c r="S79" s="118" t="e">
        <f t="shared" si="14"/>
        <v>#NUM!</v>
      </c>
      <c r="T79" s="118" t="e">
        <f t="shared" si="15"/>
        <v>#NUM!</v>
      </c>
      <c r="U79" s="118" t="e">
        <f t="shared" si="16"/>
        <v>#NUM!</v>
      </c>
      <c r="V79" s="118" t="e">
        <f t="shared" si="17"/>
        <v>#NUM!</v>
      </c>
      <c r="W79" s="119" t="e">
        <f t="shared" si="18"/>
        <v>#NUM!</v>
      </c>
      <c r="X79" s="118" t="s">
        <v>0</v>
      </c>
      <c r="Y79" s="120" t="e">
        <f t="shared" si="19"/>
        <v>#NUM!</v>
      </c>
      <c r="Z79" s="118" t="e">
        <f t="shared" si="12"/>
        <v>#NUM!</v>
      </c>
      <c r="AA79" s="118" t="e">
        <f t="shared" si="20"/>
        <v>#NUM!</v>
      </c>
      <c r="AB79" s="153" t="e">
        <f t="shared" si="21"/>
        <v>#NUM!</v>
      </c>
      <c r="AD79" s="82">
        <f>Statistiky_vypocty!AW73</f>
        <v>0</v>
      </c>
      <c r="AE79" s="82">
        <f>Statistiky_vypocty!AX73</f>
        <v>0</v>
      </c>
      <c r="AF79" s="82">
        <f>Statistiky_vypocty!AY73</f>
        <v>0</v>
      </c>
      <c r="AG79" s="82">
        <f>Statistiky_vypocty!AZ73</f>
        <v>0</v>
      </c>
      <c r="AH79" s="82">
        <f>Statistiky_vypocty!BA73</f>
        <v>0</v>
      </c>
      <c r="AI79" s="82">
        <f>Statistiky_vypocty!BB73</f>
        <v>0</v>
      </c>
      <c r="AJ79" s="82">
        <f>Statistiky_vypocty!BC73</f>
        <v>0</v>
      </c>
      <c r="AK79" s="82">
        <f>Statistiky_vypocty!BD73</f>
        <v>0</v>
      </c>
      <c r="AL79" s="82">
        <f>Statistiky_vypocty!BE73</f>
        <v>0</v>
      </c>
      <c r="AM79" s="82">
        <f>Statistiky_vypocty!BF73</f>
        <v>0</v>
      </c>
      <c r="AN79" s="82">
        <f>Statistiky_vypocty!BG73</f>
        <v>0</v>
      </c>
      <c r="AP79" s="82">
        <f>Statistiky_vypocty!BH73</f>
        <v>0</v>
      </c>
    </row>
    <row r="80" spans="15:42" x14ac:dyDescent="0.35">
      <c r="O80" s="83" t="s">
        <v>86</v>
      </c>
      <c r="P80" s="23" t="e">
        <f t="array" ref="P80">INDEX(jmeno,MATCH(LARGE($AP$8:$AP$76-ROW($AP$8:$AP$76)/COUNT($AP$8:$AP$76),ROW(P80)-ROW(P$9)+1),$AP$8:$AP$76-ROW($AP$8:$AP$76)/COUNT($AP$8:$AP$76),0))</f>
        <v>#NUM!</v>
      </c>
      <c r="Q80" s="85" t="e">
        <f t="shared" si="22"/>
        <v>#NUM!</v>
      </c>
      <c r="R80" s="81" t="e">
        <f t="shared" si="13"/>
        <v>#NUM!</v>
      </c>
      <c r="S80" s="81" t="e">
        <f t="shared" si="14"/>
        <v>#NUM!</v>
      </c>
      <c r="T80" s="81" t="e">
        <f t="shared" si="15"/>
        <v>#NUM!</v>
      </c>
      <c r="U80" s="81" t="e">
        <f t="shared" si="16"/>
        <v>#NUM!</v>
      </c>
      <c r="V80" s="81" t="e">
        <f t="shared" si="17"/>
        <v>#NUM!</v>
      </c>
      <c r="W80" s="119" t="e">
        <f t="shared" si="18"/>
        <v>#NUM!</v>
      </c>
      <c r="X80" s="81" t="s">
        <v>0</v>
      </c>
      <c r="Y80" s="120" t="e">
        <f t="shared" si="19"/>
        <v>#NUM!</v>
      </c>
      <c r="Z80" s="81" t="e">
        <f t="shared" si="12"/>
        <v>#NUM!</v>
      </c>
      <c r="AA80" s="81" t="e">
        <f t="shared" si="20"/>
        <v>#NUM!</v>
      </c>
      <c r="AB80" s="154" t="e">
        <f t="shared" si="21"/>
        <v>#NUM!</v>
      </c>
      <c r="AD80" s="82">
        <f>Statistiky_vypocty!AW74</f>
        <v>0</v>
      </c>
      <c r="AE80" s="82">
        <f>Statistiky_vypocty!AX74</f>
        <v>0</v>
      </c>
      <c r="AF80" s="82">
        <f>Statistiky_vypocty!AY74</f>
        <v>0</v>
      </c>
      <c r="AG80" s="82">
        <f>Statistiky_vypocty!AZ74</f>
        <v>0</v>
      </c>
      <c r="AH80" s="82">
        <f>Statistiky_vypocty!BA74</f>
        <v>0</v>
      </c>
      <c r="AI80" s="82">
        <f>Statistiky_vypocty!BB74</f>
        <v>0</v>
      </c>
      <c r="AJ80" s="82">
        <f>Statistiky_vypocty!BC74</f>
        <v>0</v>
      </c>
      <c r="AK80" s="82">
        <f>Statistiky_vypocty!BD74</f>
        <v>0</v>
      </c>
      <c r="AL80" s="82">
        <f>Statistiky_vypocty!BE74</f>
        <v>0</v>
      </c>
      <c r="AM80" s="82">
        <f>Statistiky_vypocty!BF74</f>
        <v>0</v>
      </c>
      <c r="AN80" s="82">
        <f>Statistiky_vypocty!BG74</f>
        <v>0</v>
      </c>
      <c r="AP80" s="82">
        <f>Statistiky_vypocty!BH74</f>
        <v>0</v>
      </c>
    </row>
    <row r="81" spans="15:42" x14ac:dyDescent="0.35">
      <c r="O81" s="119" t="s">
        <v>87</v>
      </c>
      <c r="P81" s="117" t="e">
        <f t="array" ref="P81">INDEX(jmeno,MATCH(LARGE($AP$8:$AP$76-ROW($AP$8:$AP$76)/COUNT($AP$8:$AP$76),ROW(P81)-ROW(P$9)+1),$AP$8:$AP$76-ROW($AP$8:$AP$76)/COUNT($AP$8:$AP$76),0))</f>
        <v>#NUM!</v>
      </c>
      <c r="Q81" s="120" t="e">
        <f t="shared" si="22"/>
        <v>#NUM!</v>
      </c>
      <c r="R81" s="118" t="e">
        <f t="shared" si="13"/>
        <v>#NUM!</v>
      </c>
      <c r="S81" s="118" t="e">
        <f t="shared" si="14"/>
        <v>#NUM!</v>
      </c>
      <c r="T81" s="118" t="e">
        <f t="shared" si="15"/>
        <v>#NUM!</v>
      </c>
      <c r="U81" s="118" t="e">
        <f t="shared" si="16"/>
        <v>#NUM!</v>
      </c>
      <c r="V81" s="118" t="e">
        <f t="shared" si="17"/>
        <v>#NUM!</v>
      </c>
      <c r="W81" s="119" t="e">
        <f t="shared" si="18"/>
        <v>#NUM!</v>
      </c>
      <c r="X81" s="118" t="s">
        <v>0</v>
      </c>
      <c r="Y81" s="120" t="e">
        <f t="shared" si="19"/>
        <v>#NUM!</v>
      </c>
      <c r="Z81" s="118" t="e">
        <f t="shared" si="12"/>
        <v>#NUM!</v>
      </c>
      <c r="AA81" s="118" t="e">
        <f t="shared" si="20"/>
        <v>#NUM!</v>
      </c>
      <c r="AB81" s="153" t="e">
        <f t="shared" si="21"/>
        <v>#NUM!</v>
      </c>
      <c r="AD81" s="82">
        <f>Statistiky_vypocty!AW75</f>
        <v>0</v>
      </c>
      <c r="AE81" s="82">
        <f>Statistiky_vypocty!AX75</f>
        <v>0</v>
      </c>
      <c r="AF81" s="82">
        <f>Statistiky_vypocty!AY75</f>
        <v>0</v>
      </c>
      <c r="AG81" s="82">
        <f>Statistiky_vypocty!AZ75</f>
        <v>0</v>
      </c>
      <c r="AH81" s="82">
        <f>Statistiky_vypocty!BA75</f>
        <v>0</v>
      </c>
      <c r="AI81" s="82">
        <f>Statistiky_vypocty!BB75</f>
        <v>0</v>
      </c>
      <c r="AJ81" s="82">
        <f>Statistiky_vypocty!BC75</f>
        <v>0</v>
      </c>
      <c r="AK81" s="82">
        <f>Statistiky_vypocty!BD75</f>
        <v>0</v>
      </c>
      <c r="AL81" s="82">
        <f>Statistiky_vypocty!BE75</f>
        <v>0</v>
      </c>
      <c r="AM81" s="82">
        <f>Statistiky_vypocty!BF75</f>
        <v>0</v>
      </c>
      <c r="AN81" s="82">
        <f>Statistiky_vypocty!BG75</f>
        <v>0</v>
      </c>
      <c r="AP81" s="82">
        <f>Statistiky_vypocty!BH75</f>
        <v>0</v>
      </c>
    </row>
    <row r="82" spans="15:42" x14ac:dyDescent="0.35">
      <c r="O82" s="83" t="s">
        <v>88</v>
      </c>
      <c r="P82" s="23" t="e">
        <f t="array" ref="P82">INDEX(jmeno,MATCH(LARGE($AP$8:$AP$76-ROW($AP$8:$AP$76)/COUNT($AP$8:$AP$76),ROW(P82)-ROW(P$9)+1),$AP$8:$AP$76-ROW($AP$8:$AP$76)/COUNT($AP$8:$AP$76),0))</f>
        <v>#NUM!</v>
      </c>
      <c r="Q82" s="85" t="e">
        <f t="shared" si="22"/>
        <v>#NUM!</v>
      </c>
      <c r="R82" s="81" t="e">
        <f t="shared" si="13"/>
        <v>#NUM!</v>
      </c>
      <c r="S82" s="81" t="e">
        <f t="shared" si="14"/>
        <v>#NUM!</v>
      </c>
      <c r="T82" s="81" t="e">
        <f t="shared" si="15"/>
        <v>#NUM!</v>
      </c>
      <c r="U82" s="81" t="e">
        <f t="shared" si="16"/>
        <v>#NUM!</v>
      </c>
      <c r="V82" s="81" t="e">
        <f t="shared" si="17"/>
        <v>#NUM!</v>
      </c>
      <c r="W82" s="119" t="e">
        <f t="shared" si="18"/>
        <v>#NUM!</v>
      </c>
      <c r="X82" s="81" t="s">
        <v>0</v>
      </c>
      <c r="Y82" s="120" t="e">
        <f t="shared" si="19"/>
        <v>#NUM!</v>
      </c>
      <c r="Z82" s="81" t="e">
        <f t="shared" si="12"/>
        <v>#NUM!</v>
      </c>
      <c r="AA82" s="81" t="e">
        <f t="shared" si="20"/>
        <v>#NUM!</v>
      </c>
      <c r="AB82" s="154" t="e">
        <f t="shared" si="21"/>
        <v>#NUM!</v>
      </c>
      <c r="AD82" s="82">
        <f>Statistiky_vypocty!AW76</f>
        <v>0</v>
      </c>
      <c r="AE82" s="82">
        <f>Statistiky_vypocty!AX76</f>
        <v>0</v>
      </c>
      <c r="AF82" s="82">
        <f>Statistiky_vypocty!AY76</f>
        <v>0</v>
      </c>
      <c r="AG82" s="82">
        <f>Statistiky_vypocty!AZ76</f>
        <v>0</v>
      </c>
      <c r="AH82" s="82">
        <f>Statistiky_vypocty!BA76</f>
        <v>0</v>
      </c>
      <c r="AI82" s="82">
        <f>Statistiky_vypocty!BB76</f>
        <v>0</v>
      </c>
      <c r="AJ82" s="82">
        <f>Statistiky_vypocty!BC76</f>
        <v>0</v>
      </c>
      <c r="AK82" s="82">
        <f>Statistiky_vypocty!BD76</f>
        <v>0</v>
      </c>
      <c r="AL82" s="82">
        <f>Statistiky_vypocty!BE76</f>
        <v>0</v>
      </c>
      <c r="AM82" s="82">
        <f>Statistiky_vypocty!BF76</f>
        <v>0</v>
      </c>
      <c r="AN82" s="82">
        <f>Statistiky_vypocty!BG76</f>
        <v>0</v>
      </c>
      <c r="AP82" s="82">
        <f>Statistiky_vypocty!BH76</f>
        <v>0</v>
      </c>
    </row>
    <row r="83" spans="15:42" x14ac:dyDescent="0.35">
      <c r="O83" s="119" t="s">
        <v>89</v>
      </c>
      <c r="P83" s="117" t="e">
        <f t="array" ref="P83">INDEX(jmeno,MATCH(LARGE($AP$8:$AP$76-ROW($AP$8:$AP$76)/COUNT($AP$8:$AP$76),ROW(P83)-ROW(P$9)+1),$AP$8:$AP$76-ROW($AP$8:$AP$76)/COUNT($AP$8:$AP$76),0))</f>
        <v>#NUM!</v>
      </c>
      <c r="Q83" s="120" t="e">
        <f t="shared" si="22"/>
        <v>#NUM!</v>
      </c>
      <c r="R83" s="118" t="e">
        <f t="shared" si="13"/>
        <v>#NUM!</v>
      </c>
      <c r="S83" s="118" t="e">
        <f t="shared" si="14"/>
        <v>#NUM!</v>
      </c>
      <c r="T83" s="118" t="e">
        <f t="shared" si="15"/>
        <v>#NUM!</v>
      </c>
      <c r="U83" s="118" t="e">
        <f t="shared" si="16"/>
        <v>#NUM!</v>
      </c>
      <c r="V83" s="118" t="e">
        <f t="shared" si="17"/>
        <v>#NUM!</v>
      </c>
      <c r="W83" s="119" t="e">
        <f t="shared" si="18"/>
        <v>#NUM!</v>
      </c>
      <c r="X83" s="118" t="s">
        <v>0</v>
      </c>
      <c r="Y83" s="120" t="e">
        <f t="shared" si="19"/>
        <v>#NUM!</v>
      </c>
      <c r="Z83" s="118" t="e">
        <f t="shared" si="12"/>
        <v>#NUM!</v>
      </c>
      <c r="AA83" s="118" t="e">
        <f t="shared" si="20"/>
        <v>#NUM!</v>
      </c>
      <c r="AB83" s="153" t="e">
        <f t="shared" si="21"/>
        <v>#NUM!</v>
      </c>
      <c r="AD83" s="82">
        <f>Statistiky_vypocty!AW77</f>
        <v>0</v>
      </c>
      <c r="AE83" s="82">
        <f>Statistiky_vypocty!AX77</f>
        <v>0</v>
      </c>
      <c r="AF83" s="82">
        <f>Statistiky_vypocty!AY77</f>
        <v>0</v>
      </c>
      <c r="AG83" s="82">
        <f>Statistiky_vypocty!AZ77</f>
        <v>0</v>
      </c>
      <c r="AH83" s="82">
        <f>Statistiky_vypocty!BA77</f>
        <v>0</v>
      </c>
      <c r="AI83" s="82">
        <f>Statistiky_vypocty!BB77</f>
        <v>0</v>
      </c>
      <c r="AJ83" s="82">
        <f>Statistiky_vypocty!BC77</f>
        <v>0</v>
      </c>
      <c r="AK83" s="82">
        <f>Statistiky_vypocty!BD77</f>
        <v>0</v>
      </c>
      <c r="AL83" s="82">
        <f>Statistiky_vypocty!BE77</f>
        <v>0</v>
      </c>
      <c r="AM83" s="82">
        <f>Statistiky_vypocty!BF77</f>
        <v>0</v>
      </c>
      <c r="AN83" s="82">
        <f>Statistiky_vypocty!BG77</f>
        <v>0</v>
      </c>
      <c r="AP83" s="82">
        <f>Statistiky_vypocty!BH77</f>
        <v>0</v>
      </c>
    </row>
    <row r="84" spans="15:42" x14ac:dyDescent="0.35">
      <c r="O84" s="83" t="s">
        <v>90</v>
      </c>
      <c r="P84" s="23" t="e">
        <f t="array" ref="P84">INDEX(jmeno,MATCH(LARGE($AP$8:$AP$76-ROW($AP$8:$AP$76)/COUNT($AP$8:$AP$76),ROW(P84)-ROW(P$9)+1),$AP$8:$AP$76-ROW($AP$8:$AP$76)/COUNT($AP$8:$AP$76),0))</f>
        <v>#NUM!</v>
      </c>
      <c r="Q84" s="85" t="e">
        <f t="shared" si="22"/>
        <v>#NUM!</v>
      </c>
      <c r="R84" s="81" t="e">
        <f t="shared" si="13"/>
        <v>#NUM!</v>
      </c>
      <c r="S84" s="81" t="e">
        <f t="shared" si="14"/>
        <v>#NUM!</v>
      </c>
      <c r="T84" s="81" t="e">
        <f t="shared" si="15"/>
        <v>#NUM!</v>
      </c>
      <c r="U84" s="81" t="e">
        <f t="shared" si="16"/>
        <v>#NUM!</v>
      </c>
      <c r="V84" s="81" t="e">
        <f t="shared" si="17"/>
        <v>#NUM!</v>
      </c>
      <c r="W84" s="119" t="e">
        <f t="shared" si="18"/>
        <v>#NUM!</v>
      </c>
      <c r="X84" s="81" t="s">
        <v>0</v>
      </c>
      <c r="Y84" s="120" t="e">
        <f t="shared" si="19"/>
        <v>#NUM!</v>
      </c>
      <c r="Z84" s="81" t="e">
        <f t="shared" si="12"/>
        <v>#NUM!</v>
      </c>
      <c r="AA84" s="81" t="e">
        <f t="shared" si="20"/>
        <v>#NUM!</v>
      </c>
      <c r="AB84" s="154" t="e">
        <f t="shared" si="21"/>
        <v>#NUM!</v>
      </c>
      <c r="AD84" s="82">
        <f>Statistiky_vypocty!AW78</f>
        <v>0</v>
      </c>
      <c r="AE84" s="82">
        <f>Statistiky_vypocty!AX78</f>
        <v>0</v>
      </c>
      <c r="AF84" s="82">
        <f>Statistiky_vypocty!AY78</f>
        <v>0</v>
      </c>
      <c r="AG84" s="82">
        <f>Statistiky_vypocty!AZ78</f>
        <v>0</v>
      </c>
      <c r="AH84" s="82">
        <f>Statistiky_vypocty!BA78</f>
        <v>0</v>
      </c>
      <c r="AI84" s="82">
        <f>Statistiky_vypocty!BB78</f>
        <v>0</v>
      </c>
      <c r="AJ84" s="82">
        <f>Statistiky_vypocty!BC78</f>
        <v>0</v>
      </c>
      <c r="AK84" s="82">
        <f>Statistiky_vypocty!BD78</f>
        <v>0</v>
      </c>
      <c r="AL84" s="82">
        <f>Statistiky_vypocty!BE78</f>
        <v>0</v>
      </c>
      <c r="AM84" s="82">
        <f>Statistiky_vypocty!BF78</f>
        <v>0</v>
      </c>
      <c r="AN84" s="82">
        <f>Statistiky_vypocty!BG78</f>
        <v>0</v>
      </c>
      <c r="AP84" s="82">
        <f>Statistiky_vypocty!BH78</f>
        <v>0</v>
      </c>
    </row>
    <row r="85" spans="15:42" x14ac:dyDescent="0.35">
      <c r="O85" s="119" t="s">
        <v>91</v>
      </c>
      <c r="P85" s="117" t="e">
        <f t="array" ref="P85">INDEX(jmeno,MATCH(LARGE($AP$8:$AP$76-ROW($AP$8:$AP$76)/COUNT($AP$8:$AP$76),ROW(P85)-ROW(P$9)+1),$AP$8:$AP$76-ROW($AP$8:$AP$76)/COUNT($AP$8:$AP$76),0))</f>
        <v>#NUM!</v>
      </c>
      <c r="Q85" s="120" t="e">
        <f t="shared" si="22"/>
        <v>#NUM!</v>
      </c>
      <c r="R85" s="118" t="e">
        <f t="shared" si="13"/>
        <v>#NUM!</v>
      </c>
      <c r="S85" s="118" t="e">
        <f t="shared" si="14"/>
        <v>#NUM!</v>
      </c>
      <c r="T85" s="118" t="e">
        <f t="shared" si="15"/>
        <v>#NUM!</v>
      </c>
      <c r="U85" s="118" t="e">
        <f t="shared" si="16"/>
        <v>#NUM!</v>
      </c>
      <c r="V85" s="118" t="e">
        <f t="shared" si="17"/>
        <v>#NUM!</v>
      </c>
      <c r="W85" s="119" t="e">
        <f t="shared" si="18"/>
        <v>#NUM!</v>
      </c>
      <c r="X85" s="118" t="s">
        <v>0</v>
      </c>
      <c r="Y85" s="120" t="e">
        <f t="shared" si="19"/>
        <v>#NUM!</v>
      </c>
      <c r="Z85" s="118" t="e">
        <f t="shared" si="12"/>
        <v>#NUM!</v>
      </c>
      <c r="AA85" s="118" t="e">
        <f t="shared" si="20"/>
        <v>#NUM!</v>
      </c>
      <c r="AB85" s="153" t="e">
        <f t="shared" si="21"/>
        <v>#NUM!</v>
      </c>
      <c r="AD85" s="82">
        <f>Statistiky_vypocty!AW79</f>
        <v>0</v>
      </c>
      <c r="AE85" s="82">
        <f>Statistiky_vypocty!AX79</f>
        <v>0</v>
      </c>
      <c r="AF85" s="82">
        <f>Statistiky_vypocty!AY79</f>
        <v>0</v>
      </c>
      <c r="AG85" s="82">
        <f>Statistiky_vypocty!AZ79</f>
        <v>0</v>
      </c>
      <c r="AH85" s="82">
        <f>Statistiky_vypocty!BA79</f>
        <v>0</v>
      </c>
      <c r="AI85" s="82">
        <f>Statistiky_vypocty!BB79</f>
        <v>0</v>
      </c>
      <c r="AJ85" s="82">
        <f>Statistiky_vypocty!BC79</f>
        <v>0</v>
      </c>
      <c r="AK85" s="82">
        <f>Statistiky_vypocty!BD79</f>
        <v>0</v>
      </c>
      <c r="AL85" s="82">
        <f>Statistiky_vypocty!BE79</f>
        <v>0</v>
      </c>
      <c r="AM85" s="82">
        <f>Statistiky_vypocty!BF79</f>
        <v>0</v>
      </c>
      <c r="AN85" s="82">
        <f>Statistiky_vypocty!BG79</f>
        <v>0</v>
      </c>
      <c r="AP85" s="82">
        <f>Statistiky_vypocty!BH79</f>
        <v>0</v>
      </c>
    </row>
    <row r="86" spans="15:42" x14ac:dyDescent="0.35">
      <c r="O86" s="83" t="s">
        <v>92</v>
      </c>
      <c r="P86" s="23" t="e">
        <f t="array" ref="P86">INDEX(jmeno,MATCH(LARGE($AP$8:$AP$76-ROW($AP$8:$AP$76)/COUNT($AP$8:$AP$76),ROW(P86)-ROW(P$9)+1),$AP$8:$AP$76-ROW($AP$8:$AP$76)/COUNT($AP$8:$AP$76),0))</f>
        <v>#NUM!</v>
      </c>
      <c r="Q86" s="85" t="e">
        <f t="shared" si="22"/>
        <v>#NUM!</v>
      </c>
      <c r="R86" s="81" t="e">
        <f t="shared" si="13"/>
        <v>#NUM!</v>
      </c>
      <c r="S86" s="81" t="e">
        <f t="shared" si="14"/>
        <v>#NUM!</v>
      </c>
      <c r="T86" s="81" t="e">
        <f t="shared" si="15"/>
        <v>#NUM!</v>
      </c>
      <c r="U86" s="81" t="e">
        <f t="shared" si="16"/>
        <v>#NUM!</v>
      </c>
      <c r="V86" s="81" t="e">
        <f t="shared" si="17"/>
        <v>#NUM!</v>
      </c>
      <c r="W86" s="119" t="e">
        <f t="shared" si="18"/>
        <v>#NUM!</v>
      </c>
      <c r="X86" s="81" t="s">
        <v>0</v>
      </c>
      <c r="Y86" s="120" t="e">
        <f t="shared" si="19"/>
        <v>#NUM!</v>
      </c>
      <c r="Z86" s="81" t="e">
        <f t="shared" ref="Z86:Z149" si="23">T86-V86</f>
        <v>#NUM!</v>
      </c>
      <c r="AA86" s="81" t="e">
        <f t="shared" si="20"/>
        <v>#NUM!</v>
      </c>
      <c r="AB86" s="154" t="e">
        <f t="shared" si="21"/>
        <v>#NUM!</v>
      </c>
      <c r="AD86" s="82">
        <f>Statistiky_vypocty!AW80</f>
        <v>0</v>
      </c>
      <c r="AE86" s="82">
        <f>Statistiky_vypocty!AX80</f>
        <v>0</v>
      </c>
      <c r="AF86" s="82">
        <f>Statistiky_vypocty!AY80</f>
        <v>0</v>
      </c>
      <c r="AG86" s="82">
        <f>Statistiky_vypocty!AZ80</f>
        <v>0</v>
      </c>
      <c r="AH86" s="82">
        <f>Statistiky_vypocty!BA80</f>
        <v>0</v>
      </c>
      <c r="AI86" s="82">
        <f>Statistiky_vypocty!BB80</f>
        <v>0</v>
      </c>
      <c r="AJ86" s="82">
        <f>Statistiky_vypocty!BC80</f>
        <v>0</v>
      </c>
      <c r="AK86" s="82">
        <f>Statistiky_vypocty!BD80</f>
        <v>0</v>
      </c>
      <c r="AL86" s="82">
        <f>Statistiky_vypocty!BE80</f>
        <v>0</v>
      </c>
      <c r="AM86" s="82">
        <f>Statistiky_vypocty!BF80</f>
        <v>0</v>
      </c>
      <c r="AN86" s="82">
        <f>Statistiky_vypocty!BG80</f>
        <v>0</v>
      </c>
      <c r="AP86" s="82">
        <f>Statistiky_vypocty!BH80</f>
        <v>0</v>
      </c>
    </row>
    <row r="87" spans="15:42" x14ac:dyDescent="0.35">
      <c r="O87" s="119" t="s">
        <v>93</v>
      </c>
      <c r="P87" s="117" t="e">
        <f t="array" ref="P87">INDEX(jmeno,MATCH(LARGE($AP$8:$AP$76-ROW($AP$8:$AP$76)/COUNT($AP$8:$AP$76),ROW(P87)-ROW(P$9)+1),$AP$8:$AP$76-ROW($AP$8:$AP$76)/COUNT($AP$8:$AP$76),0))</f>
        <v>#NUM!</v>
      </c>
      <c r="Q87" s="120" t="e">
        <f t="shared" si="22"/>
        <v>#NUM!</v>
      </c>
      <c r="R87" s="118" t="e">
        <f t="shared" si="13"/>
        <v>#NUM!</v>
      </c>
      <c r="S87" s="118" t="e">
        <f t="shared" si="14"/>
        <v>#NUM!</v>
      </c>
      <c r="T87" s="118" t="e">
        <f t="shared" si="15"/>
        <v>#NUM!</v>
      </c>
      <c r="U87" s="118" t="e">
        <f t="shared" si="16"/>
        <v>#NUM!</v>
      </c>
      <c r="V87" s="118" t="e">
        <f t="shared" si="17"/>
        <v>#NUM!</v>
      </c>
      <c r="W87" s="119" t="e">
        <f t="shared" si="18"/>
        <v>#NUM!</v>
      </c>
      <c r="X87" s="118" t="s">
        <v>0</v>
      </c>
      <c r="Y87" s="120" t="e">
        <f t="shared" si="19"/>
        <v>#NUM!</v>
      </c>
      <c r="Z87" s="118" t="e">
        <f t="shared" si="23"/>
        <v>#NUM!</v>
      </c>
      <c r="AA87" s="118" t="e">
        <f t="shared" si="20"/>
        <v>#NUM!</v>
      </c>
      <c r="AB87" s="153" t="e">
        <f t="shared" si="21"/>
        <v>#NUM!</v>
      </c>
      <c r="AD87" s="82">
        <f>Statistiky_vypocty!AW81</f>
        <v>0</v>
      </c>
      <c r="AE87" s="82">
        <f>Statistiky_vypocty!AX81</f>
        <v>0</v>
      </c>
      <c r="AF87" s="82">
        <f>Statistiky_vypocty!AY81</f>
        <v>0</v>
      </c>
      <c r="AG87" s="82">
        <f>Statistiky_vypocty!AZ81</f>
        <v>0</v>
      </c>
      <c r="AH87" s="82">
        <f>Statistiky_vypocty!BA81</f>
        <v>0</v>
      </c>
      <c r="AI87" s="82">
        <f>Statistiky_vypocty!BB81</f>
        <v>0</v>
      </c>
      <c r="AJ87" s="82">
        <f>Statistiky_vypocty!BC81</f>
        <v>0</v>
      </c>
      <c r="AK87" s="82">
        <f>Statistiky_vypocty!BD81</f>
        <v>0</v>
      </c>
      <c r="AL87" s="82">
        <f>Statistiky_vypocty!BE81</f>
        <v>0</v>
      </c>
      <c r="AM87" s="82">
        <f>Statistiky_vypocty!BF81</f>
        <v>0</v>
      </c>
      <c r="AN87" s="82">
        <f>Statistiky_vypocty!BG81</f>
        <v>0</v>
      </c>
      <c r="AP87" s="82">
        <f>Statistiky_vypocty!BH81</f>
        <v>0</v>
      </c>
    </row>
    <row r="88" spans="15:42" x14ac:dyDescent="0.35">
      <c r="O88" s="83" t="s">
        <v>94</v>
      </c>
      <c r="P88" s="23" t="e">
        <f t="array" ref="P88">INDEX(jmeno,MATCH(LARGE($AP$8:$AP$76-ROW($AP$8:$AP$76)/COUNT($AP$8:$AP$76),ROW(P88)-ROW(P$9)+1),$AP$8:$AP$76-ROW($AP$8:$AP$76)/COUNT($AP$8:$AP$76),0))</f>
        <v>#NUM!</v>
      </c>
      <c r="Q88" s="85" t="e">
        <f t="shared" si="22"/>
        <v>#NUM!</v>
      </c>
      <c r="R88" s="81" t="e">
        <f t="shared" si="13"/>
        <v>#NUM!</v>
      </c>
      <c r="S88" s="81" t="e">
        <f t="shared" si="14"/>
        <v>#NUM!</v>
      </c>
      <c r="T88" s="81" t="e">
        <f t="shared" si="15"/>
        <v>#NUM!</v>
      </c>
      <c r="U88" s="81" t="e">
        <f t="shared" si="16"/>
        <v>#NUM!</v>
      </c>
      <c r="V88" s="81" t="e">
        <f t="shared" si="17"/>
        <v>#NUM!</v>
      </c>
      <c r="W88" s="119" t="e">
        <f t="shared" si="18"/>
        <v>#NUM!</v>
      </c>
      <c r="X88" s="81" t="s">
        <v>0</v>
      </c>
      <c r="Y88" s="120" t="e">
        <f t="shared" si="19"/>
        <v>#NUM!</v>
      </c>
      <c r="Z88" s="81" t="e">
        <f t="shared" si="23"/>
        <v>#NUM!</v>
      </c>
      <c r="AA88" s="81" t="e">
        <f t="shared" si="20"/>
        <v>#NUM!</v>
      </c>
      <c r="AB88" s="154" t="e">
        <f t="shared" si="21"/>
        <v>#NUM!</v>
      </c>
      <c r="AD88" s="82">
        <f>Statistiky_vypocty!AW82</f>
        <v>0</v>
      </c>
      <c r="AE88" s="82">
        <f>Statistiky_vypocty!AX82</f>
        <v>0</v>
      </c>
      <c r="AF88" s="82">
        <f>Statistiky_vypocty!AY82</f>
        <v>0</v>
      </c>
      <c r="AG88" s="82">
        <f>Statistiky_vypocty!AZ82</f>
        <v>0</v>
      </c>
      <c r="AH88" s="82">
        <f>Statistiky_vypocty!BA82</f>
        <v>0</v>
      </c>
      <c r="AI88" s="82">
        <f>Statistiky_vypocty!BB82</f>
        <v>0</v>
      </c>
      <c r="AJ88" s="82">
        <f>Statistiky_vypocty!BC82</f>
        <v>0</v>
      </c>
      <c r="AK88" s="82">
        <f>Statistiky_vypocty!BD82</f>
        <v>0</v>
      </c>
      <c r="AL88" s="82">
        <f>Statistiky_vypocty!BE82</f>
        <v>0</v>
      </c>
      <c r="AM88" s="82">
        <f>Statistiky_vypocty!BF82</f>
        <v>0</v>
      </c>
      <c r="AN88" s="82">
        <f>Statistiky_vypocty!BG82</f>
        <v>0</v>
      </c>
      <c r="AP88" s="82">
        <f>Statistiky_vypocty!BH82</f>
        <v>0</v>
      </c>
    </row>
    <row r="89" spans="15:42" x14ac:dyDescent="0.35">
      <c r="O89" s="119" t="s">
        <v>95</v>
      </c>
      <c r="P89" s="117" t="e">
        <f t="array" ref="P89">INDEX(jmeno,MATCH(LARGE($AP$8:$AP$76-ROW($AP$8:$AP$76)/COUNT($AP$8:$AP$76),ROW(P89)-ROW(P$9)+1),$AP$8:$AP$76-ROW($AP$8:$AP$76)/COUNT($AP$8:$AP$76),0))</f>
        <v>#NUM!</v>
      </c>
      <c r="Q89" s="120" t="e">
        <f t="shared" si="22"/>
        <v>#NUM!</v>
      </c>
      <c r="R89" s="118" t="e">
        <f t="shared" si="13"/>
        <v>#NUM!</v>
      </c>
      <c r="S89" s="118" t="e">
        <f t="shared" si="14"/>
        <v>#NUM!</v>
      </c>
      <c r="T89" s="118" t="e">
        <f t="shared" si="15"/>
        <v>#NUM!</v>
      </c>
      <c r="U89" s="118" t="e">
        <f t="shared" si="16"/>
        <v>#NUM!</v>
      </c>
      <c r="V89" s="118" t="e">
        <f t="shared" si="17"/>
        <v>#NUM!</v>
      </c>
      <c r="W89" s="119" t="e">
        <f t="shared" si="18"/>
        <v>#NUM!</v>
      </c>
      <c r="X89" s="118" t="s">
        <v>0</v>
      </c>
      <c r="Y89" s="120" t="e">
        <f t="shared" si="19"/>
        <v>#NUM!</v>
      </c>
      <c r="Z89" s="118" t="e">
        <f t="shared" si="23"/>
        <v>#NUM!</v>
      </c>
      <c r="AA89" s="118" t="e">
        <f t="shared" si="20"/>
        <v>#NUM!</v>
      </c>
      <c r="AB89" s="153" t="e">
        <f t="shared" si="21"/>
        <v>#NUM!</v>
      </c>
      <c r="AD89" s="82">
        <f>Statistiky_vypocty!AW83</f>
        <v>0</v>
      </c>
      <c r="AE89" s="82">
        <f>Statistiky_vypocty!AX83</f>
        <v>0</v>
      </c>
      <c r="AF89" s="82">
        <f>Statistiky_vypocty!AY83</f>
        <v>0</v>
      </c>
      <c r="AG89" s="82">
        <f>Statistiky_vypocty!AZ83</f>
        <v>0</v>
      </c>
      <c r="AH89" s="82">
        <f>Statistiky_vypocty!BA83</f>
        <v>0</v>
      </c>
      <c r="AI89" s="82">
        <f>Statistiky_vypocty!BB83</f>
        <v>0</v>
      </c>
      <c r="AJ89" s="82">
        <f>Statistiky_vypocty!BC83</f>
        <v>0</v>
      </c>
      <c r="AK89" s="82">
        <f>Statistiky_vypocty!BD83</f>
        <v>0</v>
      </c>
      <c r="AL89" s="82">
        <f>Statistiky_vypocty!BE83</f>
        <v>0</v>
      </c>
      <c r="AM89" s="82">
        <f>Statistiky_vypocty!BF83</f>
        <v>0</v>
      </c>
      <c r="AN89" s="82">
        <f>Statistiky_vypocty!BG83</f>
        <v>0</v>
      </c>
      <c r="AP89" s="82">
        <f>Statistiky_vypocty!BH83</f>
        <v>0</v>
      </c>
    </row>
    <row r="90" spans="15:42" x14ac:dyDescent="0.35">
      <c r="O90" s="83" t="s">
        <v>96</v>
      </c>
      <c r="P90" s="23" t="e">
        <f t="array" ref="P90">INDEX(jmeno,MATCH(LARGE($AP$8:$AP$76-ROW($AP$8:$AP$76)/COUNT($AP$8:$AP$76),ROW(P90)-ROW(P$9)+1),$AP$8:$AP$76-ROW($AP$8:$AP$76)/COUNT($AP$8:$AP$76),0))</f>
        <v>#NUM!</v>
      </c>
      <c r="Q90" s="85" t="e">
        <f t="shared" si="22"/>
        <v>#NUM!</v>
      </c>
      <c r="R90" s="81" t="e">
        <f t="shared" si="13"/>
        <v>#NUM!</v>
      </c>
      <c r="S90" s="81" t="e">
        <f t="shared" si="14"/>
        <v>#NUM!</v>
      </c>
      <c r="T90" s="81" t="e">
        <f t="shared" si="15"/>
        <v>#NUM!</v>
      </c>
      <c r="U90" s="81" t="e">
        <f t="shared" si="16"/>
        <v>#NUM!</v>
      </c>
      <c r="V90" s="81" t="e">
        <f t="shared" si="17"/>
        <v>#NUM!</v>
      </c>
      <c r="W90" s="119" t="e">
        <f t="shared" si="18"/>
        <v>#NUM!</v>
      </c>
      <c r="X90" s="81" t="s">
        <v>0</v>
      </c>
      <c r="Y90" s="120" t="e">
        <f t="shared" si="19"/>
        <v>#NUM!</v>
      </c>
      <c r="Z90" s="81" t="e">
        <f t="shared" si="23"/>
        <v>#NUM!</v>
      </c>
      <c r="AA90" s="81" t="e">
        <f t="shared" si="20"/>
        <v>#NUM!</v>
      </c>
      <c r="AB90" s="154" t="e">
        <f t="shared" si="21"/>
        <v>#NUM!</v>
      </c>
      <c r="AD90" s="82">
        <f>Statistiky_vypocty!AW84</f>
        <v>0</v>
      </c>
      <c r="AE90" s="82">
        <f>Statistiky_vypocty!AX84</f>
        <v>0</v>
      </c>
      <c r="AF90" s="82">
        <f>Statistiky_vypocty!AY84</f>
        <v>0</v>
      </c>
      <c r="AG90" s="82">
        <f>Statistiky_vypocty!AZ84</f>
        <v>0</v>
      </c>
      <c r="AH90" s="82">
        <f>Statistiky_vypocty!BA84</f>
        <v>0</v>
      </c>
      <c r="AI90" s="82">
        <f>Statistiky_vypocty!BB84</f>
        <v>0</v>
      </c>
      <c r="AJ90" s="82">
        <f>Statistiky_vypocty!BC84</f>
        <v>0</v>
      </c>
      <c r="AK90" s="82">
        <f>Statistiky_vypocty!BD84</f>
        <v>0</v>
      </c>
      <c r="AL90" s="82">
        <f>Statistiky_vypocty!BE84</f>
        <v>0</v>
      </c>
      <c r="AM90" s="82">
        <f>Statistiky_vypocty!BF84</f>
        <v>0</v>
      </c>
      <c r="AN90" s="82">
        <f>Statistiky_vypocty!BG84</f>
        <v>0</v>
      </c>
      <c r="AP90" s="82">
        <f>Statistiky_vypocty!BH84</f>
        <v>0</v>
      </c>
    </row>
    <row r="91" spans="15:42" x14ac:dyDescent="0.35">
      <c r="O91" s="119" t="s">
        <v>97</v>
      </c>
      <c r="P91" s="117" t="e">
        <f t="array" ref="P91">INDEX(jmeno,MATCH(LARGE($AP$8:$AP$76-ROW($AP$8:$AP$76)/COUNT($AP$8:$AP$76),ROW(P91)-ROW(P$9)+1),$AP$8:$AP$76-ROW($AP$8:$AP$76)/COUNT($AP$8:$AP$76),0))</f>
        <v>#NUM!</v>
      </c>
      <c r="Q91" s="120" t="e">
        <f t="shared" si="22"/>
        <v>#NUM!</v>
      </c>
      <c r="R91" s="118" t="e">
        <f t="shared" si="13"/>
        <v>#NUM!</v>
      </c>
      <c r="S91" s="118" t="e">
        <f t="shared" si="14"/>
        <v>#NUM!</v>
      </c>
      <c r="T91" s="118" t="e">
        <f t="shared" si="15"/>
        <v>#NUM!</v>
      </c>
      <c r="U91" s="118" t="e">
        <f t="shared" si="16"/>
        <v>#NUM!</v>
      </c>
      <c r="V91" s="118" t="e">
        <f t="shared" si="17"/>
        <v>#NUM!</v>
      </c>
      <c r="W91" s="119" t="e">
        <f t="shared" si="18"/>
        <v>#NUM!</v>
      </c>
      <c r="X91" s="118" t="s">
        <v>0</v>
      </c>
      <c r="Y91" s="120" t="e">
        <f t="shared" si="19"/>
        <v>#NUM!</v>
      </c>
      <c r="Z91" s="118" t="e">
        <f t="shared" si="23"/>
        <v>#NUM!</v>
      </c>
      <c r="AA91" s="118" t="e">
        <f t="shared" si="20"/>
        <v>#NUM!</v>
      </c>
      <c r="AB91" s="153" t="e">
        <f t="shared" si="21"/>
        <v>#NUM!</v>
      </c>
      <c r="AD91" s="82">
        <f>Statistiky_vypocty!AW85</f>
        <v>0</v>
      </c>
      <c r="AE91" s="82">
        <f>Statistiky_vypocty!AX85</f>
        <v>0</v>
      </c>
      <c r="AF91" s="82">
        <f>Statistiky_vypocty!AY85</f>
        <v>0</v>
      </c>
      <c r="AG91" s="82">
        <f>Statistiky_vypocty!AZ85</f>
        <v>0</v>
      </c>
      <c r="AH91" s="82">
        <f>Statistiky_vypocty!BA85</f>
        <v>0</v>
      </c>
      <c r="AI91" s="82">
        <f>Statistiky_vypocty!BB85</f>
        <v>0</v>
      </c>
      <c r="AJ91" s="82">
        <f>Statistiky_vypocty!BC85</f>
        <v>0</v>
      </c>
      <c r="AK91" s="82">
        <f>Statistiky_vypocty!BD85</f>
        <v>0</v>
      </c>
      <c r="AL91" s="82">
        <f>Statistiky_vypocty!BE85</f>
        <v>0</v>
      </c>
      <c r="AM91" s="82">
        <f>Statistiky_vypocty!BF85</f>
        <v>0</v>
      </c>
      <c r="AN91" s="82">
        <f>Statistiky_vypocty!BG85</f>
        <v>0</v>
      </c>
      <c r="AP91" s="82">
        <f>Statistiky_vypocty!BH85</f>
        <v>0</v>
      </c>
    </row>
    <row r="92" spans="15:42" x14ac:dyDescent="0.35">
      <c r="O92" s="83" t="s">
        <v>98</v>
      </c>
      <c r="P92" s="23" t="e">
        <f t="array" ref="P92">INDEX(jmeno,MATCH(LARGE($AP$8:$AP$76-ROW($AP$8:$AP$76)/COUNT($AP$8:$AP$76),ROW(P92)-ROW(P$9)+1),$AP$8:$AP$76-ROW($AP$8:$AP$76)/COUNT($AP$8:$AP$76),0))</f>
        <v>#NUM!</v>
      </c>
      <c r="Q92" s="85" t="e">
        <f t="shared" si="22"/>
        <v>#NUM!</v>
      </c>
      <c r="R92" s="81" t="e">
        <f t="shared" si="13"/>
        <v>#NUM!</v>
      </c>
      <c r="S92" s="81" t="e">
        <f t="shared" si="14"/>
        <v>#NUM!</v>
      </c>
      <c r="T92" s="81" t="e">
        <f t="shared" si="15"/>
        <v>#NUM!</v>
      </c>
      <c r="U92" s="81" t="e">
        <f t="shared" si="16"/>
        <v>#NUM!</v>
      </c>
      <c r="V92" s="81" t="e">
        <f t="shared" si="17"/>
        <v>#NUM!</v>
      </c>
      <c r="W92" s="119" t="e">
        <f t="shared" si="18"/>
        <v>#NUM!</v>
      </c>
      <c r="X92" s="81" t="s">
        <v>0</v>
      </c>
      <c r="Y92" s="120" t="e">
        <f t="shared" si="19"/>
        <v>#NUM!</v>
      </c>
      <c r="Z92" s="81" t="e">
        <f t="shared" si="23"/>
        <v>#NUM!</v>
      </c>
      <c r="AA92" s="81" t="e">
        <f t="shared" si="20"/>
        <v>#NUM!</v>
      </c>
      <c r="AB92" s="154" t="e">
        <f t="shared" si="21"/>
        <v>#NUM!</v>
      </c>
      <c r="AD92" s="82">
        <f>Statistiky_vypocty!AW86</f>
        <v>0</v>
      </c>
      <c r="AE92" s="82">
        <f>Statistiky_vypocty!AX86</f>
        <v>0</v>
      </c>
      <c r="AF92" s="82">
        <f>Statistiky_vypocty!AY86</f>
        <v>0</v>
      </c>
      <c r="AG92" s="82">
        <f>Statistiky_vypocty!AZ86</f>
        <v>0</v>
      </c>
      <c r="AH92" s="82">
        <f>Statistiky_vypocty!BA86</f>
        <v>0</v>
      </c>
      <c r="AI92" s="82">
        <f>Statistiky_vypocty!BB86</f>
        <v>0</v>
      </c>
      <c r="AJ92" s="82">
        <f>Statistiky_vypocty!BC86</f>
        <v>0</v>
      </c>
      <c r="AK92" s="82">
        <f>Statistiky_vypocty!BD86</f>
        <v>0</v>
      </c>
      <c r="AL92" s="82">
        <f>Statistiky_vypocty!BE86</f>
        <v>0</v>
      </c>
      <c r="AM92" s="82">
        <f>Statistiky_vypocty!BF86</f>
        <v>0</v>
      </c>
      <c r="AN92" s="82">
        <f>Statistiky_vypocty!BG86</f>
        <v>0</v>
      </c>
      <c r="AP92" s="82">
        <f>Statistiky_vypocty!BH86</f>
        <v>0</v>
      </c>
    </row>
    <row r="93" spans="15:42" x14ac:dyDescent="0.35">
      <c r="O93" s="119" t="s">
        <v>99</v>
      </c>
      <c r="P93" s="117" t="e">
        <f t="array" ref="P93">INDEX(jmeno,MATCH(LARGE($AP$8:$AP$76-ROW($AP$8:$AP$76)/COUNT($AP$8:$AP$76),ROW(P93)-ROW(P$9)+1),$AP$8:$AP$76-ROW($AP$8:$AP$76)/COUNT($AP$8:$AP$76),0))</f>
        <v>#NUM!</v>
      </c>
      <c r="Q93" s="120" t="e">
        <f t="shared" si="22"/>
        <v>#NUM!</v>
      </c>
      <c r="R93" s="118" t="e">
        <f t="shared" si="13"/>
        <v>#NUM!</v>
      </c>
      <c r="S93" s="118" t="e">
        <f t="shared" si="14"/>
        <v>#NUM!</v>
      </c>
      <c r="T93" s="118" t="e">
        <f t="shared" si="15"/>
        <v>#NUM!</v>
      </c>
      <c r="U93" s="118" t="e">
        <f t="shared" si="16"/>
        <v>#NUM!</v>
      </c>
      <c r="V93" s="118" t="e">
        <f t="shared" si="17"/>
        <v>#NUM!</v>
      </c>
      <c r="W93" s="119" t="e">
        <f t="shared" si="18"/>
        <v>#NUM!</v>
      </c>
      <c r="X93" s="118" t="s">
        <v>0</v>
      </c>
      <c r="Y93" s="120" t="e">
        <f t="shared" si="19"/>
        <v>#NUM!</v>
      </c>
      <c r="Z93" s="118" t="e">
        <f t="shared" si="23"/>
        <v>#NUM!</v>
      </c>
      <c r="AA93" s="118" t="e">
        <f t="shared" si="20"/>
        <v>#NUM!</v>
      </c>
      <c r="AB93" s="153" t="e">
        <f t="shared" si="21"/>
        <v>#NUM!</v>
      </c>
      <c r="AD93" s="82">
        <f>Statistiky_vypocty!AW87</f>
        <v>0</v>
      </c>
      <c r="AE93" s="82">
        <f>Statistiky_vypocty!AX87</f>
        <v>0</v>
      </c>
      <c r="AF93" s="82">
        <f>Statistiky_vypocty!AY87</f>
        <v>0</v>
      </c>
      <c r="AG93" s="82">
        <f>Statistiky_vypocty!AZ87</f>
        <v>0</v>
      </c>
      <c r="AH93" s="82">
        <f>Statistiky_vypocty!BA87</f>
        <v>0</v>
      </c>
      <c r="AI93" s="82">
        <f>Statistiky_vypocty!BB87</f>
        <v>0</v>
      </c>
      <c r="AJ93" s="82">
        <f>Statistiky_vypocty!BC87</f>
        <v>0</v>
      </c>
      <c r="AK93" s="82">
        <f>Statistiky_vypocty!BD87</f>
        <v>0</v>
      </c>
      <c r="AL93" s="82">
        <f>Statistiky_vypocty!BE87</f>
        <v>0</v>
      </c>
      <c r="AM93" s="82">
        <f>Statistiky_vypocty!BF87</f>
        <v>0</v>
      </c>
      <c r="AN93" s="82">
        <f>Statistiky_vypocty!BG87</f>
        <v>0</v>
      </c>
      <c r="AP93" s="82">
        <f>Statistiky_vypocty!BH87</f>
        <v>0</v>
      </c>
    </row>
    <row r="94" spans="15:42" x14ac:dyDescent="0.35">
      <c r="O94" s="83" t="s">
        <v>100</v>
      </c>
      <c r="P94" s="23" t="e">
        <f t="array" ref="P94">INDEX(jmeno,MATCH(LARGE($AP$8:$AP$76-ROW($AP$8:$AP$76)/COUNT($AP$8:$AP$76),ROW(P94)-ROW(P$9)+1),$AP$8:$AP$76-ROW($AP$8:$AP$76)/COUNT($AP$8:$AP$76),0))</f>
        <v>#NUM!</v>
      </c>
      <c r="Q94" s="85" t="e">
        <f t="shared" si="22"/>
        <v>#NUM!</v>
      </c>
      <c r="R94" s="81" t="e">
        <f t="shared" si="13"/>
        <v>#NUM!</v>
      </c>
      <c r="S94" s="81" t="e">
        <f t="shared" si="14"/>
        <v>#NUM!</v>
      </c>
      <c r="T94" s="81" t="e">
        <f t="shared" si="15"/>
        <v>#NUM!</v>
      </c>
      <c r="U94" s="81" t="e">
        <f t="shared" si="16"/>
        <v>#NUM!</v>
      </c>
      <c r="V94" s="81" t="e">
        <f t="shared" si="17"/>
        <v>#NUM!</v>
      </c>
      <c r="W94" s="119" t="e">
        <f t="shared" si="18"/>
        <v>#NUM!</v>
      </c>
      <c r="X94" s="81" t="s">
        <v>0</v>
      </c>
      <c r="Y94" s="120" t="e">
        <f t="shared" si="19"/>
        <v>#NUM!</v>
      </c>
      <c r="Z94" s="81" t="e">
        <f t="shared" si="23"/>
        <v>#NUM!</v>
      </c>
      <c r="AA94" s="81" t="e">
        <f t="shared" si="20"/>
        <v>#NUM!</v>
      </c>
      <c r="AB94" s="154" t="e">
        <f t="shared" si="21"/>
        <v>#NUM!</v>
      </c>
      <c r="AD94" s="82">
        <f>Statistiky_vypocty!AW88</f>
        <v>0</v>
      </c>
      <c r="AE94" s="82">
        <f>Statistiky_vypocty!AX88</f>
        <v>0</v>
      </c>
      <c r="AF94" s="82">
        <f>Statistiky_vypocty!AY88</f>
        <v>0</v>
      </c>
      <c r="AG94" s="82">
        <f>Statistiky_vypocty!AZ88</f>
        <v>0</v>
      </c>
      <c r="AH94" s="82">
        <f>Statistiky_vypocty!BA88</f>
        <v>0</v>
      </c>
      <c r="AI94" s="82">
        <f>Statistiky_vypocty!BB88</f>
        <v>0</v>
      </c>
      <c r="AJ94" s="82">
        <f>Statistiky_vypocty!BC88</f>
        <v>0</v>
      </c>
      <c r="AK94" s="82">
        <f>Statistiky_vypocty!BD88</f>
        <v>0</v>
      </c>
      <c r="AL94" s="82">
        <f>Statistiky_vypocty!BE88</f>
        <v>0</v>
      </c>
      <c r="AM94" s="82">
        <f>Statistiky_vypocty!BF88</f>
        <v>0</v>
      </c>
      <c r="AN94" s="82">
        <f>Statistiky_vypocty!BG88</f>
        <v>0</v>
      </c>
      <c r="AP94" s="82">
        <f>Statistiky_vypocty!BH88</f>
        <v>0</v>
      </c>
    </row>
    <row r="95" spans="15:42" x14ac:dyDescent="0.35">
      <c r="O95" s="119" t="s">
        <v>101</v>
      </c>
      <c r="P95" s="117" t="e">
        <f t="array" ref="P95">INDEX(jmeno,MATCH(LARGE($AP$8:$AP$76-ROW($AP$8:$AP$76)/COUNT($AP$8:$AP$76),ROW(P95)-ROW(P$9)+1),$AP$8:$AP$76-ROW($AP$8:$AP$76)/COUNT($AP$8:$AP$76),0))</f>
        <v>#NUM!</v>
      </c>
      <c r="Q95" s="120" t="e">
        <f t="shared" si="22"/>
        <v>#NUM!</v>
      </c>
      <c r="R95" s="118" t="e">
        <f t="shared" si="13"/>
        <v>#NUM!</v>
      </c>
      <c r="S95" s="118" t="e">
        <f t="shared" si="14"/>
        <v>#NUM!</v>
      </c>
      <c r="T95" s="118" t="e">
        <f t="shared" si="15"/>
        <v>#NUM!</v>
      </c>
      <c r="U95" s="118" t="e">
        <f t="shared" si="16"/>
        <v>#NUM!</v>
      </c>
      <c r="V95" s="118" t="e">
        <f t="shared" si="17"/>
        <v>#NUM!</v>
      </c>
      <c r="W95" s="119" t="e">
        <f t="shared" si="18"/>
        <v>#NUM!</v>
      </c>
      <c r="X95" s="118" t="s">
        <v>0</v>
      </c>
      <c r="Y95" s="120" t="e">
        <f t="shared" si="19"/>
        <v>#NUM!</v>
      </c>
      <c r="Z95" s="118" t="e">
        <f t="shared" si="23"/>
        <v>#NUM!</v>
      </c>
      <c r="AA95" s="118" t="e">
        <f t="shared" si="20"/>
        <v>#NUM!</v>
      </c>
      <c r="AB95" s="153" t="e">
        <f t="shared" si="21"/>
        <v>#NUM!</v>
      </c>
      <c r="AD95" s="82">
        <f>Statistiky_vypocty!AW89</f>
        <v>0</v>
      </c>
      <c r="AE95" s="82">
        <f>Statistiky_vypocty!AX89</f>
        <v>0</v>
      </c>
      <c r="AF95" s="82">
        <f>Statistiky_vypocty!AY89</f>
        <v>0</v>
      </c>
      <c r="AG95" s="82">
        <f>Statistiky_vypocty!AZ89</f>
        <v>0</v>
      </c>
      <c r="AH95" s="82">
        <f>Statistiky_vypocty!BA89</f>
        <v>0</v>
      </c>
      <c r="AI95" s="82">
        <f>Statistiky_vypocty!BB89</f>
        <v>0</v>
      </c>
      <c r="AJ95" s="82">
        <f>Statistiky_vypocty!BC89</f>
        <v>0</v>
      </c>
      <c r="AK95" s="82">
        <f>Statistiky_vypocty!BD89</f>
        <v>0</v>
      </c>
      <c r="AL95" s="82">
        <f>Statistiky_vypocty!BE89</f>
        <v>0</v>
      </c>
      <c r="AM95" s="82">
        <f>Statistiky_vypocty!BF89</f>
        <v>0</v>
      </c>
      <c r="AN95" s="82">
        <f>Statistiky_vypocty!BG89</f>
        <v>0</v>
      </c>
      <c r="AP95" s="82">
        <f>Statistiky_vypocty!BH89</f>
        <v>0</v>
      </c>
    </row>
    <row r="96" spans="15:42" x14ac:dyDescent="0.35">
      <c r="O96" s="83" t="s">
        <v>102</v>
      </c>
      <c r="P96" s="23" t="e">
        <f t="array" ref="P96">INDEX(jmeno,MATCH(LARGE($AP$8:$AP$76-ROW($AP$8:$AP$76)/COUNT($AP$8:$AP$76),ROW(P96)-ROW(P$9)+1),$AP$8:$AP$76-ROW($AP$8:$AP$76)/COUNT($AP$8:$AP$76),0))</f>
        <v>#NUM!</v>
      </c>
      <c r="Q96" s="85" t="e">
        <f t="shared" si="22"/>
        <v>#NUM!</v>
      </c>
      <c r="R96" s="81" t="e">
        <f t="shared" si="13"/>
        <v>#NUM!</v>
      </c>
      <c r="S96" s="81" t="e">
        <f t="shared" si="14"/>
        <v>#NUM!</v>
      </c>
      <c r="T96" s="81" t="e">
        <f t="shared" si="15"/>
        <v>#NUM!</v>
      </c>
      <c r="U96" s="81" t="e">
        <f t="shared" si="16"/>
        <v>#NUM!</v>
      </c>
      <c r="V96" s="81" t="e">
        <f t="shared" si="17"/>
        <v>#NUM!</v>
      </c>
      <c r="W96" s="119" t="e">
        <f t="shared" si="18"/>
        <v>#NUM!</v>
      </c>
      <c r="X96" s="81" t="s">
        <v>0</v>
      </c>
      <c r="Y96" s="120" t="e">
        <f t="shared" si="19"/>
        <v>#NUM!</v>
      </c>
      <c r="Z96" s="81" t="e">
        <f t="shared" si="23"/>
        <v>#NUM!</v>
      </c>
      <c r="AA96" s="81" t="e">
        <f t="shared" si="20"/>
        <v>#NUM!</v>
      </c>
      <c r="AB96" s="154" t="e">
        <f t="shared" si="21"/>
        <v>#NUM!</v>
      </c>
      <c r="AD96" s="82">
        <f>Statistiky_vypocty!AW90</f>
        <v>0</v>
      </c>
      <c r="AE96" s="82">
        <f>Statistiky_vypocty!AX90</f>
        <v>0</v>
      </c>
      <c r="AF96" s="82">
        <f>Statistiky_vypocty!AY90</f>
        <v>0</v>
      </c>
      <c r="AG96" s="82">
        <f>Statistiky_vypocty!AZ90</f>
        <v>0</v>
      </c>
      <c r="AH96" s="82">
        <f>Statistiky_vypocty!BA90</f>
        <v>0</v>
      </c>
      <c r="AI96" s="82">
        <f>Statistiky_vypocty!BB90</f>
        <v>0</v>
      </c>
      <c r="AJ96" s="82">
        <f>Statistiky_vypocty!BC90</f>
        <v>0</v>
      </c>
      <c r="AK96" s="82">
        <f>Statistiky_vypocty!BD90</f>
        <v>0</v>
      </c>
      <c r="AL96" s="82">
        <f>Statistiky_vypocty!BE90</f>
        <v>0</v>
      </c>
      <c r="AM96" s="82">
        <f>Statistiky_vypocty!BF90</f>
        <v>0</v>
      </c>
      <c r="AN96" s="82">
        <f>Statistiky_vypocty!BG90</f>
        <v>0</v>
      </c>
      <c r="AP96" s="82">
        <f>Statistiky_vypocty!BH90</f>
        <v>0</v>
      </c>
    </row>
    <row r="97" spans="15:42" x14ac:dyDescent="0.35">
      <c r="O97" s="119" t="s">
        <v>103</v>
      </c>
      <c r="P97" s="117" t="e">
        <f t="array" ref="P97">INDEX(jmeno,MATCH(LARGE($AP$8:$AP$76-ROW($AP$8:$AP$76)/COUNT($AP$8:$AP$76),ROW(P97)-ROW(P$9)+1),$AP$8:$AP$76-ROW($AP$8:$AP$76)/COUNT($AP$8:$AP$76),0))</f>
        <v>#NUM!</v>
      </c>
      <c r="Q97" s="120" t="e">
        <f t="shared" si="22"/>
        <v>#NUM!</v>
      </c>
      <c r="R97" s="118" t="e">
        <f t="shared" si="13"/>
        <v>#NUM!</v>
      </c>
      <c r="S97" s="118" t="e">
        <f t="shared" si="14"/>
        <v>#NUM!</v>
      </c>
      <c r="T97" s="118" t="e">
        <f t="shared" si="15"/>
        <v>#NUM!</v>
      </c>
      <c r="U97" s="118" t="e">
        <f t="shared" si="16"/>
        <v>#NUM!</v>
      </c>
      <c r="V97" s="118" t="e">
        <f t="shared" si="17"/>
        <v>#NUM!</v>
      </c>
      <c r="W97" s="119" t="e">
        <f t="shared" si="18"/>
        <v>#NUM!</v>
      </c>
      <c r="X97" s="118" t="s">
        <v>0</v>
      </c>
      <c r="Y97" s="120" t="e">
        <f t="shared" si="19"/>
        <v>#NUM!</v>
      </c>
      <c r="Z97" s="118" t="e">
        <f t="shared" si="23"/>
        <v>#NUM!</v>
      </c>
      <c r="AA97" s="118" t="e">
        <f t="shared" si="20"/>
        <v>#NUM!</v>
      </c>
      <c r="AB97" s="153" t="e">
        <f t="shared" si="21"/>
        <v>#NUM!</v>
      </c>
      <c r="AD97" s="82">
        <f>Statistiky_vypocty!AW91</f>
        <v>0</v>
      </c>
      <c r="AE97" s="82">
        <f>Statistiky_vypocty!AX91</f>
        <v>0</v>
      </c>
      <c r="AF97" s="82">
        <f>Statistiky_vypocty!AY91</f>
        <v>0</v>
      </c>
      <c r="AG97" s="82">
        <f>Statistiky_vypocty!AZ91</f>
        <v>0</v>
      </c>
      <c r="AH97" s="82">
        <f>Statistiky_vypocty!BA91</f>
        <v>0</v>
      </c>
      <c r="AI97" s="82">
        <f>Statistiky_vypocty!BB91</f>
        <v>0</v>
      </c>
      <c r="AJ97" s="82">
        <f>Statistiky_vypocty!BC91</f>
        <v>0</v>
      </c>
      <c r="AK97" s="82">
        <f>Statistiky_vypocty!BD91</f>
        <v>0</v>
      </c>
      <c r="AL97" s="82">
        <f>Statistiky_vypocty!BE91</f>
        <v>0</v>
      </c>
      <c r="AM97" s="82">
        <f>Statistiky_vypocty!BF91</f>
        <v>0</v>
      </c>
      <c r="AN97" s="82">
        <f>Statistiky_vypocty!BG91</f>
        <v>0</v>
      </c>
      <c r="AP97" s="82">
        <f>Statistiky_vypocty!BH91</f>
        <v>0</v>
      </c>
    </row>
    <row r="98" spans="15:42" x14ac:dyDescent="0.35">
      <c r="O98" s="83" t="s">
        <v>104</v>
      </c>
      <c r="P98" s="23" t="e">
        <f t="array" ref="P98">INDEX(jmeno,MATCH(LARGE($AP$8:$AP$76-ROW($AP$8:$AP$76)/COUNT($AP$8:$AP$76),ROW(P98)-ROW(P$9)+1),$AP$8:$AP$76-ROW($AP$8:$AP$76)/COUNT($AP$8:$AP$76),0))</f>
        <v>#NUM!</v>
      </c>
      <c r="Q98" s="85" t="e">
        <f t="shared" si="22"/>
        <v>#NUM!</v>
      </c>
      <c r="R98" s="81" t="e">
        <f t="shared" si="13"/>
        <v>#NUM!</v>
      </c>
      <c r="S98" s="81" t="e">
        <f t="shared" si="14"/>
        <v>#NUM!</v>
      </c>
      <c r="T98" s="81" t="e">
        <f t="shared" si="15"/>
        <v>#NUM!</v>
      </c>
      <c r="U98" s="81" t="e">
        <f t="shared" si="16"/>
        <v>#NUM!</v>
      </c>
      <c r="V98" s="81" t="e">
        <f t="shared" si="17"/>
        <v>#NUM!</v>
      </c>
      <c r="W98" s="119" t="e">
        <f t="shared" si="18"/>
        <v>#NUM!</v>
      </c>
      <c r="X98" s="81" t="s">
        <v>0</v>
      </c>
      <c r="Y98" s="120" t="e">
        <f t="shared" si="19"/>
        <v>#NUM!</v>
      </c>
      <c r="Z98" s="81" t="e">
        <f t="shared" si="23"/>
        <v>#NUM!</v>
      </c>
      <c r="AA98" s="81" t="e">
        <f t="shared" si="20"/>
        <v>#NUM!</v>
      </c>
      <c r="AB98" s="154" t="e">
        <f t="shared" si="21"/>
        <v>#NUM!</v>
      </c>
      <c r="AD98" s="82">
        <f>Statistiky_vypocty!AW92</f>
        <v>0</v>
      </c>
      <c r="AE98" s="82">
        <f>Statistiky_vypocty!AX92</f>
        <v>0</v>
      </c>
      <c r="AF98" s="82">
        <f>Statistiky_vypocty!AY92</f>
        <v>0</v>
      </c>
      <c r="AG98" s="82">
        <f>Statistiky_vypocty!AZ92</f>
        <v>0</v>
      </c>
      <c r="AH98" s="82">
        <f>Statistiky_vypocty!BA92</f>
        <v>0</v>
      </c>
      <c r="AI98" s="82">
        <f>Statistiky_vypocty!BB92</f>
        <v>0</v>
      </c>
      <c r="AJ98" s="82">
        <f>Statistiky_vypocty!BC92</f>
        <v>0</v>
      </c>
      <c r="AK98" s="82">
        <f>Statistiky_vypocty!BD92</f>
        <v>0</v>
      </c>
      <c r="AL98" s="82">
        <f>Statistiky_vypocty!BE92</f>
        <v>0</v>
      </c>
      <c r="AM98" s="82">
        <f>Statistiky_vypocty!BF92</f>
        <v>0</v>
      </c>
      <c r="AN98" s="82">
        <f>Statistiky_vypocty!BG92</f>
        <v>0</v>
      </c>
      <c r="AP98" s="82">
        <f>Statistiky_vypocty!BH92</f>
        <v>0</v>
      </c>
    </row>
    <row r="99" spans="15:42" x14ac:dyDescent="0.35">
      <c r="O99" s="119" t="s">
        <v>105</v>
      </c>
      <c r="P99" s="117" t="e">
        <f t="array" ref="P99">INDEX(jmeno,MATCH(LARGE($AP$8:$AP$76-ROW($AP$8:$AP$76)/COUNT($AP$8:$AP$76),ROW(P99)-ROW(P$9)+1),$AP$8:$AP$76-ROW($AP$8:$AP$76)/COUNT($AP$8:$AP$76),0))</f>
        <v>#NUM!</v>
      </c>
      <c r="Q99" s="120" t="e">
        <f t="shared" si="22"/>
        <v>#NUM!</v>
      </c>
      <c r="R99" s="118" t="e">
        <f t="shared" si="13"/>
        <v>#NUM!</v>
      </c>
      <c r="S99" s="118" t="e">
        <f t="shared" si="14"/>
        <v>#NUM!</v>
      </c>
      <c r="T99" s="118" t="e">
        <f t="shared" si="15"/>
        <v>#NUM!</v>
      </c>
      <c r="U99" s="118" t="e">
        <f t="shared" si="16"/>
        <v>#NUM!</v>
      </c>
      <c r="V99" s="118" t="e">
        <f t="shared" si="17"/>
        <v>#NUM!</v>
      </c>
      <c r="W99" s="119" t="e">
        <f t="shared" si="18"/>
        <v>#NUM!</v>
      </c>
      <c r="X99" s="118" t="s">
        <v>0</v>
      </c>
      <c r="Y99" s="120" t="e">
        <f t="shared" si="19"/>
        <v>#NUM!</v>
      </c>
      <c r="Z99" s="118" t="e">
        <f t="shared" si="23"/>
        <v>#NUM!</v>
      </c>
      <c r="AA99" s="118" t="e">
        <f t="shared" si="20"/>
        <v>#NUM!</v>
      </c>
      <c r="AB99" s="153" t="e">
        <f t="shared" si="21"/>
        <v>#NUM!</v>
      </c>
      <c r="AD99" s="82">
        <f>Statistiky_vypocty!AW93</f>
        <v>0</v>
      </c>
      <c r="AE99" s="82">
        <f>Statistiky_vypocty!AX93</f>
        <v>0</v>
      </c>
      <c r="AF99" s="82">
        <f>Statistiky_vypocty!AY93</f>
        <v>0</v>
      </c>
      <c r="AG99" s="82">
        <f>Statistiky_vypocty!AZ93</f>
        <v>0</v>
      </c>
      <c r="AH99" s="82">
        <f>Statistiky_vypocty!BA93</f>
        <v>0</v>
      </c>
      <c r="AI99" s="82">
        <f>Statistiky_vypocty!BB93</f>
        <v>0</v>
      </c>
      <c r="AJ99" s="82">
        <f>Statistiky_vypocty!BC93</f>
        <v>0</v>
      </c>
      <c r="AK99" s="82">
        <f>Statistiky_vypocty!BD93</f>
        <v>0</v>
      </c>
      <c r="AL99" s="82">
        <f>Statistiky_vypocty!BE93</f>
        <v>0</v>
      </c>
      <c r="AM99" s="82">
        <f>Statistiky_vypocty!BF93</f>
        <v>0</v>
      </c>
      <c r="AN99" s="82">
        <f>Statistiky_vypocty!BG93</f>
        <v>0</v>
      </c>
      <c r="AP99" s="82">
        <f>Statistiky_vypocty!BH93</f>
        <v>0</v>
      </c>
    </row>
    <row r="100" spans="15:42" x14ac:dyDescent="0.35">
      <c r="O100" s="83" t="s">
        <v>106</v>
      </c>
      <c r="P100" s="23" t="e">
        <f t="array" ref="P100">INDEX(jmeno,MATCH(LARGE($AP$8:$AP$76-ROW($AP$8:$AP$76)/COUNT($AP$8:$AP$76),ROW(P100)-ROW(P$9)+1),$AP$8:$AP$76-ROW($AP$8:$AP$76)/COUNT($AP$8:$AP$76),0))</f>
        <v>#NUM!</v>
      </c>
      <c r="Q100" s="85" t="e">
        <f t="shared" si="22"/>
        <v>#NUM!</v>
      </c>
      <c r="R100" s="81" t="e">
        <f t="shared" si="13"/>
        <v>#NUM!</v>
      </c>
      <c r="S100" s="81" t="e">
        <f t="shared" si="14"/>
        <v>#NUM!</v>
      </c>
      <c r="T100" s="81" t="e">
        <f t="shared" si="15"/>
        <v>#NUM!</v>
      </c>
      <c r="U100" s="81" t="e">
        <f t="shared" si="16"/>
        <v>#NUM!</v>
      </c>
      <c r="V100" s="81" t="e">
        <f t="shared" si="17"/>
        <v>#NUM!</v>
      </c>
      <c r="W100" s="119" t="e">
        <f t="shared" si="18"/>
        <v>#NUM!</v>
      </c>
      <c r="X100" s="81" t="s">
        <v>0</v>
      </c>
      <c r="Y100" s="120" t="e">
        <f t="shared" si="19"/>
        <v>#NUM!</v>
      </c>
      <c r="Z100" s="81" t="e">
        <f t="shared" si="23"/>
        <v>#NUM!</v>
      </c>
      <c r="AA100" s="81" t="e">
        <f t="shared" si="20"/>
        <v>#NUM!</v>
      </c>
      <c r="AB100" s="154" t="e">
        <f t="shared" si="21"/>
        <v>#NUM!</v>
      </c>
      <c r="AD100" s="82">
        <f>Statistiky_vypocty!AW94</f>
        <v>0</v>
      </c>
      <c r="AE100" s="82">
        <f>Statistiky_vypocty!AX94</f>
        <v>0</v>
      </c>
      <c r="AF100" s="82">
        <f>Statistiky_vypocty!AY94</f>
        <v>0</v>
      </c>
      <c r="AG100" s="82">
        <f>Statistiky_vypocty!AZ94</f>
        <v>0</v>
      </c>
      <c r="AH100" s="82">
        <f>Statistiky_vypocty!BA94</f>
        <v>0</v>
      </c>
      <c r="AI100" s="82">
        <f>Statistiky_vypocty!BB94</f>
        <v>0</v>
      </c>
      <c r="AJ100" s="82">
        <f>Statistiky_vypocty!BC94</f>
        <v>0</v>
      </c>
      <c r="AK100" s="82">
        <f>Statistiky_vypocty!BD94</f>
        <v>0</v>
      </c>
      <c r="AL100" s="82">
        <f>Statistiky_vypocty!BE94</f>
        <v>0</v>
      </c>
      <c r="AM100" s="82">
        <f>Statistiky_vypocty!BF94</f>
        <v>0</v>
      </c>
      <c r="AN100" s="82">
        <f>Statistiky_vypocty!BG94</f>
        <v>0</v>
      </c>
      <c r="AP100" s="82">
        <f>Statistiky_vypocty!BH94</f>
        <v>0</v>
      </c>
    </row>
    <row r="101" spans="15:42" x14ac:dyDescent="0.35">
      <c r="O101" s="119" t="s">
        <v>107</v>
      </c>
      <c r="P101" s="117" t="e">
        <f t="array" ref="P101">INDEX(jmeno,MATCH(LARGE($AP$8:$AP$76-ROW($AP$8:$AP$76)/COUNT($AP$8:$AP$76),ROW(P101)-ROW(P$9)+1),$AP$8:$AP$76-ROW($AP$8:$AP$76)/COUNT($AP$8:$AP$76),0))</f>
        <v>#NUM!</v>
      </c>
      <c r="Q101" s="120" t="e">
        <f t="shared" si="22"/>
        <v>#NUM!</v>
      </c>
      <c r="R101" s="118" t="e">
        <f t="shared" si="13"/>
        <v>#NUM!</v>
      </c>
      <c r="S101" s="118" t="e">
        <f t="shared" si="14"/>
        <v>#NUM!</v>
      </c>
      <c r="T101" s="118" t="e">
        <f t="shared" si="15"/>
        <v>#NUM!</v>
      </c>
      <c r="U101" s="118" t="e">
        <f t="shared" si="16"/>
        <v>#NUM!</v>
      </c>
      <c r="V101" s="118" t="e">
        <f t="shared" si="17"/>
        <v>#NUM!</v>
      </c>
      <c r="W101" s="119" t="e">
        <f t="shared" si="18"/>
        <v>#NUM!</v>
      </c>
      <c r="X101" s="118" t="s">
        <v>0</v>
      </c>
      <c r="Y101" s="120" t="e">
        <f t="shared" si="19"/>
        <v>#NUM!</v>
      </c>
      <c r="Z101" s="118" t="e">
        <f t="shared" si="23"/>
        <v>#NUM!</v>
      </c>
      <c r="AA101" s="118" t="e">
        <f t="shared" si="20"/>
        <v>#NUM!</v>
      </c>
      <c r="AB101" s="153" t="e">
        <f t="shared" si="21"/>
        <v>#NUM!</v>
      </c>
      <c r="AD101" s="82">
        <f>Statistiky_vypocty!AW95</f>
        <v>0</v>
      </c>
      <c r="AE101" s="82">
        <f>Statistiky_vypocty!AX95</f>
        <v>0</v>
      </c>
      <c r="AF101" s="82">
        <f>Statistiky_vypocty!AY95</f>
        <v>0</v>
      </c>
      <c r="AG101" s="82">
        <f>Statistiky_vypocty!AZ95</f>
        <v>0</v>
      </c>
      <c r="AH101" s="82">
        <f>Statistiky_vypocty!BA95</f>
        <v>0</v>
      </c>
      <c r="AI101" s="82">
        <f>Statistiky_vypocty!BB95</f>
        <v>0</v>
      </c>
      <c r="AJ101" s="82">
        <f>Statistiky_vypocty!BC95</f>
        <v>0</v>
      </c>
      <c r="AK101" s="82">
        <f>Statistiky_vypocty!BD95</f>
        <v>0</v>
      </c>
      <c r="AL101" s="82">
        <f>Statistiky_vypocty!BE95</f>
        <v>0</v>
      </c>
      <c r="AM101" s="82">
        <f>Statistiky_vypocty!BF95</f>
        <v>0</v>
      </c>
      <c r="AN101" s="82">
        <f>Statistiky_vypocty!BG95</f>
        <v>0</v>
      </c>
      <c r="AP101" s="82">
        <f>Statistiky_vypocty!BH95</f>
        <v>0</v>
      </c>
    </row>
    <row r="102" spans="15:42" x14ac:dyDescent="0.35">
      <c r="O102" s="83" t="s">
        <v>108</v>
      </c>
      <c r="P102" s="23" t="e">
        <f t="array" ref="P102">INDEX(jmeno,MATCH(LARGE($AP$8:$AP$76-ROW($AP$8:$AP$76)/COUNT($AP$8:$AP$76),ROW(P102)-ROW(P$9)+1),$AP$8:$AP$76-ROW($AP$8:$AP$76)/COUNT($AP$8:$AP$76),0))</f>
        <v>#NUM!</v>
      </c>
      <c r="Q102" s="85" t="e">
        <f t="shared" si="22"/>
        <v>#NUM!</v>
      </c>
      <c r="R102" s="81" t="e">
        <f t="shared" si="13"/>
        <v>#NUM!</v>
      </c>
      <c r="S102" s="81" t="e">
        <f t="shared" si="14"/>
        <v>#NUM!</v>
      </c>
      <c r="T102" s="81" t="e">
        <f t="shared" si="15"/>
        <v>#NUM!</v>
      </c>
      <c r="U102" s="81" t="e">
        <f t="shared" si="16"/>
        <v>#NUM!</v>
      </c>
      <c r="V102" s="81" t="e">
        <f t="shared" si="17"/>
        <v>#NUM!</v>
      </c>
      <c r="W102" s="119" t="e">
        <f t="shared" si="18"/>
        <v>#NUM!</v>
      </c>
      <c r="X102" s="81" t="s">
        <v>0</v>
      </c>
      <c r="Y102" s="120" t="e">
        <f t="shared" si="19"/>
        <v>#NUM!</v>
      </c>
      <c r="Z102" s="81" t="e">
        <f t="shared" si="23"/>
        <v>#NUM!</v>
      </c>
      <c r="AA102" s="81" t="e">
        <f t="shared" si="20"/>
        <v>#NUM!</v>
      </c>
      <c r="AB102" s="154" t="e">
        <f t="shared" si="21"/>
        <v>#NUM!</v>
      </c>
      <c r="AD102" s="82">
        <f>Statistiky_vypocty!AW96</f>
        <v>0</v>
      </c>
      <c r="AE102" s="82">
        <f>Statistiky_vypocty!AX96</f>
        <v>0</v>
      </c>
      <c r="AF102" s="82">
        <f>Statistiky_vypocty!AY96</f>
        <v>0</v>
      </c>
      <c r="AG102" s="82">
        <f>Statistiky_vypocty!AZ96</f>
        <v>0</v>
      </c>
      <c r="AH102" s="82">
        <f>Statistiky_vypocty!BA96</f>
        <v>0</v>
      </c>
      <c r="AI102" s="82">
        <f>Statistiky_vypocty!BB96</f>
        <v>0</v>
      </c>
      <c r="AJ102" s="82">
        <f>Statistiky_vypocty!BC96</f>
        <v>0</v>
      </c>
      <c r="AK102" s="82">
        <f>Statistiky_vypocty!BD96</f>
        <v>0</v>
      </c>
      <c r="AL102" s="82">
        <f>Statistiky_vypocty!BE96</f>
        <v>0</v>
      </c>
      <c r="AM102" s="82">
        <f>Statistiky_vypocty!BF96</f>
        <v>0</v>
      </c>
      <c r="AN102" s="82">
        <f>Statistiky_vypocty!BG96</f>
        <v>0</v>
      </c>
      <c r="AP102" s="82">
        <f>Statistiky_vypocty!BH96</f>
        <v>0</v>
      </c>
    </row>
    <row r="103" spans="15:42" x14ac:dyDescent="0.35">
      <c r="O103" s="119" t="s">
        <v>109</v>
      </c>
      <c r="P103" s="117" t="e">
        <f t="array" ref="P103">INDEX(jmeno,MATCH(LARGE($AP$8:$AP$76-ROW($AP$8:$AP$76)/COUNT($AP$8:$AP$76),ROW(P103)-ROW(P$9)+1),$AP$8:$AP$76-ROW($AP$8:$AP$76)/COUNT($AP$8:$AP$76),0))</f>
        <v>#NUM!</v>
      </c>
      <c r="Q103" s="120" t="e">
        <f t="shared" si="22"/>
        <v>#NUM!</v>
      </c>
      <c r="R103" s="118" t="e">
        <f t="shared" si="13"/>
        <v>#NUM!</v>
      </c>
      <c r="S103" s="118" t="e">
        <f t="shared" si="14"/>
        <v>#NUM!</v>
      </c>
      <c r="T103" s="118" t="e">
        <f t="shared" si="15"/>
        <v>#NUM!</v>
      </c>
      <c r="U103" s="118" t="e">
        <f t="shared" si="16"/>
        <v>#NUM!</v>
      </c>
      <c r="V103" s="118" t="e">
        <f t="shared" si="17"/>
        <v>#NUM!</v>
      </c>
      <c r="W103" s="119" t="e">
        <f t="shared" si="18"/>
        <v>#NUM!</v>
      </c>
      <c r="X103" s="118" t="s">
        <v>0</v>
      </c>
      <c r="Y103" s="120" t="e">
        <f t="shared" si="19"/>
        <v>#NUM!</v>
      </c>
      <c r="Z103" s="118" t="e">
        <f t="shared" si="23"/>
        <v>#NUM!</v>
      </c>
      <c r="AA103" s="118" t="e">
        <f t="shared" si="20"/>
        <v>#NUM!</v>
      </c>
      <c r="AB103" s="153" t="e">
        <f t="shared" si="21"/>
        <v>#NUM!</v>
      </c>
      <c r="AD103" s="82">
        <f>Statistiky_vypocty!AW97</f>
        <v>0</v>
      </c>
      <c r="AE103" s="82">
        <f>Statistiky_vypocty!AX97</f>
        <v>0</v>
      </c>
      <c r="AF103" s="82">
        <f>Statistiky_vypocty!AY97</f>
        <v>0</v>
      </c>
      <c r="AG103" s="82">
        <f>Statistiky_vypocty!AZ97</f>
        <v>0</v>
      </c>
      <c r="AH103" s="82">
        <f>Statistiky_vypocty!BA97</f>
        <v>0</v>
      </c>
      <c r="AI103" s="82">
        <f>Statistiky_vypocty!BB97</f>
        <v>0</v>
      </c>
      <c r="AJ103" s="82">
        <f>Statistiky_vypocty!BC97</f>
        <v>0</v>
      </c>
      <c r="AK103" s="82">
        <f>Statistiky_vypocty!BD97</f>
        <v>0</v>
      </c>
      <c r="AL103" s="82">
        <f>Statistiky_vypocty!BE97</f>
        <v>0</v>
      </c>
      <c r="AM103" s="82">
        <f>Statistiky_vypocty!BF97</f>
        <v>0</v>
      </c>
      <c r="AN103" s="82">
        <f>Statistiky_vypocty!BG97</f>
        <v>0</v>
      </c>
      <c r="AP103" s="82">
        <f>Statistiky_vypocty!BH97</f>
        <v>0</v>
      </c>
    </row>
    <row r="104" spans="15:42" x14ac:dyDescent="0.35">
      <c r="O104" s="83" t="s">
        <v>110</v>
      </c>
      <c r="P104" s="23" t="e">
        <f t="array" ref="P104">INDEX(jmeno,MATCH(LARGE($AP$8:$AP$76-ROW($AP$8:$AP$76)/COUNT($AP$8:$AP$76),ROW(P104)-ROW(P$9)+1),$AP$8:$AP$76-ROW($AP$8:$AP$76)/COUNT($AP$8:$AP$76),0))</f>
        <v>#NUM!</v>
      </c>
      <c r="Q104" s="85" t="e">
        <f t="shared" si="22"/>
        <v>#NUM!</v>
      </c>
      <c r="R104" s="81" t="e">
        <f t="shared" si="13"/>
        <v>#NUM!</v>
      </c>
      <c r="S104" s="81" t="e">
        <f t="shared" si="14"/>
        <v>#NUM!</v>
      </c>
      <c r="T104" s="81" t="e">
        <f t="shared" si="15"/>
        <v>#NUM!</v>
      </c>
      <c r="U104" s="81" t="e">
        <f t="shared" si="16"/>
        <v>#NUM!</v>
      </c>
      <c r="V104" s="81" t="e">
        <f t="shared" si="17"/>
        <v>#NUM!</v>
      </c>
      <c r="W104" s="119" t="e">
        <f t="shared" si="18"/>
        <v>#NUM!</v>
      </c>
      <c r="X104" s="81" t="s">
        <v>0</v>
      </c>
      <c r="Y104" s="120" t="e">
        <f t="shared" si="19"/>
        <v>#NUM!</v>
      </c>
      <c r="Z104" s="81" t="e">
        <f t="shared" si="23"/>
        <v>#NUM!</v>
      </c>
      <c r="AA104" s="81" t="e">
        <f t="shared" si="20"/>
        <v>#NUM!</v>
      </c>
      <c r="AB104" s="154" t="e">
        <f t="shared" si="21"/>
        <v>#NUM!</v>
      </c>
      <c r="AD104" s="82">
        <f>Statistiky_vypocty!AW98</f>
        <v>0</v>
      </c>
      <c r="AE104" s="82">
        <f>Statistiky_vypocty!AX98</f>
        <v>0</v>
      </c>
      <c r="AF104" s="82">
        <f>Statistiky_vypocty!AY98</f>
        <v>0</v>
      </c>
      <c r="AG104" s="82">
        <f>Statistiky_vypocty!AZ98</f>
        <v>0</v>
      </c>
      <c r="AH104" s="82">
        <f>Statistiky_vypocty!BA98</f>
        <v>0</v>
      </c>
      <c r="AI104" s="82">
        <f>Statistiky_vypocty!BB98</f>
        <v>0</v>
      </c>
      <c r="AJ104" s="82">
        <f>Statistiky_vypocty!BC98</f>
        <v>0</v>
      </c>
      <c r="AK104" s="82">
        <f>Statistiky_vypocty!BD98</f>
        <v>0</v>
      </c>
      <c r="AL104" s="82">
        <f>Statistiky_vypocty!BE98</f>
        <v>0</v>
      </c>
      <c r="AM104" s="82">
        <f>Statistiky_vypocty!BF98</f>
        <v>0</v>
      </c>
      <c r="AN104" s="82">
        <f>Statistiky_vypocty!BG98</f>
        <v>0</v>
      </c>
      <c r="AP104" s="82">
        <f>Statistiky_vypocty!BH98</f>
        <v>0</v>
      </c>
    </row>
    <row r="105" spans="15:42" x14ac:dyDescent="0.35">
      <c r="O105" s="119" t="s">
        <v>111</v>
      </c>
      <c r="P105" s="117" t="e">
        <f t="array" ref="P105">INDEX(jmeno,MATCH(LARGE($AP$8:$AP$76-ROW($AP$8:$AP$76)/COUNT($AP$8:$AP$76),ROW(P105)-ROW(P$9)+1),$AP$8:$AP$76-ROW($AP$8:$AP$76)/COUNT($AP$8:$AP$76),0))</f>
        <v>#NUM!</v>
      </c>
      <c r="Q105" s="120" t="e">
        <f t="shared" si="22"/>
        <v>#NUM!</v>
      </c>
      <c r="R105" s="118" t="e">
        <f t="shared" si="13"/>
        <v>#NUM!</v>
      </c>
      <c r="S105" s="118" t="e">
        <f t="shared" si="14"/>
        <v>#NUM!</v>
      </c>
      <c r="T105" s="118" t="e">
        <f t="shared" si="15"/>
        <v>#NUM!</v>
      </c>
      <c r="U105" s="118" t="e">
        <f t="shared" si="16"/>
        <v>#NUM!</v>
      </c>
      <c r="V105" s="118" t="e">
        <f t="shared" si="17"/>
        <v>#NUM!</v>
      </c>
      <c r="W105" s="119" t="e">
        <f t="shared" si="18"/>
        <v>#NUM!</v>
      </c>
      <c r="X105" s="118" t="s">
        <v>0</v>
      </c>
      <c r="Y105" s="120" t="e">
        <f t="shared" si="19"/>
        <v>#NUM!</v>
      </c>
      <c r="Z105" s="118" t="e">
        <f t="shared" si="23"/>
        <v>#NUM!</v>
      </c>
      <c r="AA105" s="118" t="e">
        <f t="shared" si="20"/>
        <v>#NUM!</v>
      </c>
      <c r="AB105" s="153" t="e">
        <f t="shared" si="21"/>
        <v>#NUM!</v>
      </c>
      <c r="AD105" s="82">
        <f>Statistiky_vypocty!AW99</f>
        <v>0</v>
      </c>
      <c r="AE105" s="82">
        <f>Statistiky_vypocty!AX99</f>
        <v>0</v>
      </c>
      <c r="AF105" s="82">
        <f>Statistiky_vypocty!AY99</f>
        <v>0</v>
      </c>
      <c r="AG105" s="82">
        <f>Statistiky_vypocty!AZ99</f>
        <v>0</v>
      </c>
      <c r="AH105" s="82">
        <f>Statistiky_vypocty!BA99</f>
        <v>0</v>
      </c>
      <c r="AI105" s="82">
        <f>Statistiky_vypocty!BB99</f>
        <v>0</v>
      </c>
      <c r="AJ105" s="82">
        <f>Statistiky_vypocty!BC99</f>
        <v>0</v>
      </c>
      <c r="AK105" s="82">
        <f>Statistiky_vypocty!BD99</f>
        <v>0</v>
      </c>
      <c r="AL105" s="82">
        <f>Statistiky_vypocty!BE99</f>
        <v>0</v>
      </c>
      <c r="AM105" s="82">
        <f>Statistiky_vypocty!BF99</f>
        <v>0</v>
      </c>
      <c r="AN105" s="82">
        <f>Statistiky_vypocty!BG99</f>
        <v>0</v>
      </c>
      <c r="AP105" s="82">
        <f>Statistiky_vypocty!BH99</f>
        <v>0</v>
      </c>
    </row>
    <row r="106" spans="15:42" x14ac:dyDescent="0.35">
      <c r="O106" s="83" t="s">
        <v>112</v>
      </c>
      <c r="P106" s="23" t="e">
        <f t="array" ref="P106">INDEX(jmeno,MATCH(LARGE($AP$8:$AP$76-ROW($AP$8:$AP$76)/COUNT($AP$8:$AP$76),ROW(P106)-ROW(P$9)+1),$AP$8:$AP$76-ROW($AP$8:$AP$76)/COUNT($AP$8:$AP$76),0))</f>
        <v>#NUM!</v>
      </c>
      <c r="Q106" s="85" t="e">
        <f t="shared" si="22"/>
        <v>#NUM!</v>
      </c>
      <c r="R106" s="81" t="e">
        <f t="shared" si="13"/>
        <v>#NUM!</v>
      </c>
      <c r="S106" s="81" t="e">
        <f t="shared" si="14"/>
        <v>#NUM!</v>
      </c>
      <c r="T106" s="81" t="e">
        <f t="shared" si="15"/>
        <v>#NUM!</v>
      </c>
      <c r="U106" s="81" t="e">
        <f t="shared" si="16"/>
        <v>#NUM!</v>
      </c>
      <c r="V106" s="81" t="e">
        <f t="shared" si="17"/>
        <v>#NUM!</v>
      </c>
      <c r="W106" s="119" t="e">
        <f t="shared" si="18"/>
        <v>#NUM!</v>
      </c>
      <c r="X106" s="81" t="s">
        <v>0</v>
      </c>
      <c r="Y106" s="120" t="e">
        <f t="shared" si="19"/>
        <v>#NUM!</v>
      </c>
      <c r="Z106" s="81" t="e">
        <f t="shared" si="23"/>
        <v>#NUM!</v>
      </c>
      <c r="AA106" s="81" t="e">
        <f t="shared" si="20"/>
        <v>#NUM!</v>
      </c>
      <c r="AB106" s="154" t="e">
        <f t="shared" si="21"/>
        <v>#NUM!</v>
      </c>
      <c r="AD106" s="82">
        <f>Statistiky_vypocty!AW100</f>
        <v>0</v>
      </c>
      <c r="AE106" s="82">
        <f>Statistiky_vypocty!AX100</f>
        <v>0</v>
      </c>
      <c r="AF106" s="82">
        <f>Statistiky_vypocty!AY100</f>
        <v>0</v>
      </c>
      <c r="AG106" s="82">
        <f>Statistiky_vypocty!AZ100</f>
        <v>0</v>
      </c>
      <c r="AH106" s="82">
        <f>Statistiky_vypocty!BA100</f>
        <v>0</v>
      </c>
      <c r="AI106" s="82">
        <f>Statistiky_vypocty!BB100</f>
        <v>0</v>
      </c>
      <c r="AJ106" s="82">
        <f>Statistiky_vypocty!BC100</f>
        <v>0</v>
      </c>
      <c r="AK106" s="82">
        <f>Statistiky_vypocty!BD100</f>
        <v>0</v>
      </c>
      <c r="AL106" s="82">
        <f>Statistiky_vypocty!BE100</f>
        <v>0</v>
      </c>
      <c r="AM106" s="82">
        <f>Statistiky_vypocty!BF100</f>
        <v>0</v>
      </c>
      <c r="AN106" s="82">
        <f>Statistiky_vypocty!BG100</f>
        <v>0</v>
      </c>
      <c r="AP106" s="82">
        <f>Statistiky_vypocty!BH100</f>
        <v>0</v>
      </c>
    </row>
    <row r="107" spans="15:42" x14ac:dyDescent="0.35">
      <c r="O107" s="119" t="s">
        <v>113</v>
      </c>
      <c r="P107" s="117" t="e">
        <f t="array" ref="P107">INDEX(jmeno,MATCH(LARGE($AP$8:$AP$76-ROW($AP$8:$AP$76)/COUNT($AP$8:$AP$76),ROW(P107)-ROW(P$9)+1),$AP$8:$AP$76-ROW($AP$8:$AP$76)/COUNT($AP$8:$AP$76),0))</f>
        <v>#NUM!</v>
      </c>
      <c r="Q107" s="120" t="e">
        <f t="shared" si="22"/>
        <v>#NUM!</v>
      </c>
      <c r="R107" s="118" t="e">
        <f t="shared" si="13"/>
        <v>#NUM!</v>
      </c>
      <c r="S107" s="118" t="e">
        <f t="shared" si="14"/>
        <v>#NUM!</v>
      </c>
      <c r="T107" s="118" t="e">
        <f t="shared" si="15"/>
        <v>#NUM!</v>
      </c>
      <c r="U107" s="118" t="e">
        <f t="shared" si="16"/>
        <v>#NUM!</v>
      </c>
      <c r="V107" s="118" t="e">
        <f t="shared" si="17"/>
        <v>#NUM!</v>
      </c>
      <c r="W107" s="119" t="e">
        <f t="shared" si="18"/>
        <v>#NUM!</v>
      </c>
      <c r="X107" s="118" t="s">
        <v>0</v>
      </c>
      <c r="Y107" s="120" t="e">
        <f t="shared" si="19"/>
        <v>#NUM!</v>
      </c>
      <c r="Z107" s="118" t="e">
        <f t="shared" si="23"/>
        <v>#NUM!</v>
      </c>
      <c r="AA107" s="118" t="e">
        <f t="shared" si="20"/>
        <v>#NUM!</v>
      </c>
      <c r="AB107" s="153" t="e">
        <f t="shared" si="21"/>
        <v>#NUM!</v>
      </c>
      <c r="AD107" s="82">
        <f>Statistiky_vypocty!AW101</f>
        <v>0</v>
      </c>
      <c r="AE107" s="82">
        <f>Statistiky_vypocty!AX101</f>
        <v>0</v>
      </c>
      <c r="AF107" s="82">
        <f>Statistiky_vypocty!AY101</f>
        <v>0</v>
      </c>
      <c r="AG107" s="82">
        <f>Statistiky_vypocty!AZ101</f>
        <v>0</v>
      </c>
      <c r="AH107" s="82">
        <f>Statistiky_vypocty!BA101</f>
        <v>0</v>
      </c>
      <c r="AI107" s="82">
        <f>Statistiky_vypocty!BB101</f>
        <v>0</v>
      </c>
      <c r="AJ107" s="82">
        <f>Statistiky_vypocty!BC101</f>
        <v>0</v>
      </c>
      <c r="AK107" s="82">
        <f>Statistiky_vypocty!BD101</f>
        <v>0</v>
      </c>
      <c r="AL107" s="82">
        <f>Statistiky_vypocty!BE101</f>
        <v>0</v>
      </c>
      <c r="AM107" s="82">
        <f>Statistiky_vypocty!BF101</f>
        <v>0</v>
      </c>
      <c r="AN107" s="82">
        <f>Statistiky_vypocty!BG101</f>
        <v>0</v>
      </c>
      <c r="AP107" s="82">
        <f>Statistiky_vypocty!BH101</f>
        <v>0</v>
      </c>
    </row>
    <row r="108" spans="15:42" x14ac:dyDescent="0.35">
      <c r="O108" s="83" t="s">
        <v>114</v>
      </c>
      <c r="P108" s="23" t="e">
        <f t="array" ref="P108">INDEX(jmeno,MATCH(LARGE($AP$8:$AP$76-ROW($AP$8:$AP$76)/COUNT($AP$8:$AP$76),ROW(P108)-ROW(P$9)+1),$AP$8:$AP$76-ROW($AP$8:$AP$76)/COUNT($AP$8:$AP$76),0))</f>
        <v>#NUM!</v>
      </c>
      <c r="Q108" s="85" t="e">
        <f t="shared" si="22"/>
        <v>#NUM!</v>
      </c>
      <c r="R108" s="81" t="e">
        <f t="shared" si="13"/>
        <v>#NUM!</v>
      </c>
      <c r="S108" s="81" t="e">
        <f t="shared" si="14"/>
        <v>#NUM!</v>
      </c>
      <c r="T108" s="81" t="e">
        <f t="shared" si="15"/>
        <v>#NUM!</v>
      </c>
      <c r="U108" s="81" t="e">
        <f t="shared" si="16"/>
        <v>#NUM!</v>
      </c>
      <c r="V108" s="81" t="e">
        <f t="shared" si="17"/>
        <v>#NUM!</v>
      </c>
      <c r="W108" s="119" t="e">
        <f t="shared" si="18"/>
        <v>#NUM!</v>
      </c>
      <c r="X108" s="81" t="s">
        <v>0</v>
      </c>
      <c r="Y108" s="120" t="e">
        <f t="shared" si="19"/>
        <v>#NUM!</v>
      </c>
      <c r="Z108" s="81" t="e">
        <f t="shared" si="23"/>
        <v>#NUM!</v>
      </c>
      <c r="AA108" s="81" t="e">
        <f t="shared" si="20"/>
        <v>#NUM!</v>
      </c>
      <c r="AB108" s="154" t="e">
        <f t="shared" si="21"/>
        <v>#NUM!</v>
      </c>
      <c r="AD108" s="82">
        <f>Statistiky_vypocty!AW102</f>
        <v>0</v>
      </c>
      <c r="AE108" s="82">
        <f>Statistiky_vypocty!AX102</f>
        <v>0</v>
      </c>
      <c r="AF108" s="82">
        <f>Statistiky_vypocty!AY102</f>
        <v>0</v>
      </c>
      <c r="AG108" s="82">
        <f>Statistiky_vypocty!AZ102</f>
        <v>0</v>
      </c>
      <c r="AH108" s="82">
        <f>Statistiky_vypocty!BA102</f>
        <v>0</v>
      </c>
      <c r="AI108" s="82">
        <f>Statistiky_vypocty!BB102</f>
        <v>0</v>
      </c>
      <c r="AJ108" s="82">
        <f>Statistiky_vypocty!BC102</f>
        <v>0</v>
      </c>
      <c r="AK108" s="82">
        <f>Statistiky_vypocty!BD102</f>
        <v>0</v>
      </c>
      <c r="AL108" s="82">
        <f>Statistiky_vypocty!BE102</f>
        <v>0</v>
      </c>
      <c r="AM108" s="82">
        <f>Statistiky_vypocty!BF102</f>
        <v>0</v>
      </c>
      <c r="AN108" s="82">
        <f>Statistiky_vypocty!BG102</f>
        <v>0</v>
      </c>
      <c r="AP108" s="82">
        <f>Statistiky_vypocty!BH102</f>
        <v>0</v>
      </c>
    </row>
    <row r="109" spans="15:42" x14ac:dyDescent="0.35">
      <c r="O109" s="119" t="s">
        <v>115</v>
      </c>
      <c r="P109" s="117" t="e">
        <f t="array" ref="P109">INDEX(jmeno,MATCH(LARGE($AP$8:$AP$76-ROW($AP$8:$AP$76)/COUNT($AP$8:$AP$76),ROW(P109)-ROW(P$9)+1),$AP$8:$AP$76-ROW($AP$8:$AP$76)/COUNT($AP$8:$AP$76),0))</f>
        <v>#NUM!</v>
      </c>
      <c r="Q109" s="120" t="e">
        <f t="shared" si="22"/>
        <v>#NUM!</v>
      </c>
      <c r="R109" s="118" t="e">
        <f t="shared" si="13"/>
        <v>#NUM!</v>
      </c>
      <c r="S109" s="118" t="e">
        <f t="shared" si="14"/>
        <v>#NUM!</v>
      </c>
      <c r="T109" s="118" t="e">
        <f t="shared" si="15"/>
        <v>#NUM!</v>
      </c>
      <c r="U109" s="118" t="e">
        <f t="shared" si="16"/>
        <v>#NUM!</v>
      </c>
      <c r="V109" s="118" t="e">
        <f t="shared" si="17"/>
        <v>#NUM!</v>
      </c>
      <c r="W109" s="119" t="e">
        <f t="shared" si="18"/>
        <v>#NUM!</v>
      </c>
      <c r="X109" s="118" t="s">
        <v>0</v>
      </c>
      <c r="Y109" s="120" t="e">
        <f t="shared" si="19"/>
        <v>#NUM!</v>
      </c>
      <c r="Z109" s="118" t="e">
        <f t="shared" si="23"/>
        <v>#NUM!</v>
      </c>
      <c r="AA109" s="118" t="e">
        <f t="shared" si="20"/>
        <v>#NUM!</v>
      </c>
      <c r="AB109" s="153" t="e">
        <f t="shared" si="21"/>
        <v>#NUM!</v>
      </c>
      <c r="AD109" s="82">
        <f>Statistiky_vypocty!AW103</f>
        <v>0</v>
      </c>
      <c r="AE109" s="82">
        <f>Statistiky_vypocty!AX103</f>
        <v>0</v>
      </c>
      <c r="AF109" s="82">
        <f>Statistiky_vypocty!AY103</f>
        <v>0</v>
      </c>
      <c r="AG109" s="82">
        <f>Statistiky_vypocty!AZ103</f>
        <v>0</v>
      </c>
      <c r="AH109" s="82">
        <f>Statistiky_vypocty!BA103</f>
        <v>0</v>
      </c>
      <c r="AI109" s="82">
        <f>Statistiky_vypocty!BB103</f>
        <v>0</v>
      </c>
      <c r="AJ109" s="82">
        <f>Statistiky_vypocty!BC103</f>
        <v>0</v>
      </c>
      <c r="AK109" s="82">
        <f>Statistiky_vypocty!BD103</f>
        <v>0</v>
      </c>
      <c r="AL109" s="82">
        <f>Statistiky_vypocty!BE103</f>
        <v>0</v>
      </c>
      <c r="AM109" s="82">
        <f>Statistiky_vypocty!BF103</f>
        <v>0</v>
      </c>
      <c r="AN109" s="82">
        <f>Statistiky_vypocty!BG103</f>
        <v>0</v>
      </c>
      <c r="AP109" s="82">
        <f>Statistiky_vypocty!BH103</f>
        <v>0</v>
      </c>
    </row>
    <row r="110" spans="15:42" x14ac:dyDescent="0.35">
      <c r="O110" s="83" t="s">
        <v>116</v>
      </c>
      <c r="P110" s="23" t="e">
        <f t="array" ref="P110">INDEX(jmeno,MATCH(LARGE($AP$8:$AP$76-ROW($AP$8:$AP$76)/COUNT($AP$8:$AP$76),ROW(P110)-ROW(P$9)+1),$AP$8:$AP$76-ROW($AP$8:$AP$76)/COUNT($AP$8:$AP$76),0))</f>
        <v>#NUM!</v>
      </c>
      <c r="Q110" s="85" t="e">
        <f t="shared" si="22"/>
        <v>#NUM!</v>
      </c>
      <c r="R110" s="81" t="e">
        <f t="shared" si="13"/>
        <v>#NUM!</v>
      </c>
      <c r="S110" s="81" t="e">
        <f t="shared" si="14"/>
        <v>#NUM!</v>
      </c>
      <c r="T110" s="81" t="e">
        <f t="shared" si="15"/>
        <v>#NUM!</v>
      </c>
      <c r="U110" s="81" t="e">
        <f t="shared" si="16"/>
        <v>#NUM!</v>
      </c>
      <c r="V110" s="81" t="e">
        <f t="shared" si="17"/>
        <v>#NUM!</v>
      </c>
      <c r="W110" s="119" t="e">
        <f t="shared" si="18"/>
        <v>#NUM!</v>
      </c>
      <c r="X110" s="81" t="s">
        <v>0</v>
      </c>
      <c r="Y110" s="120" t="e">
        <f t="shared" si="19"/>
        <v>#NUM!</v>
      </c>
      <c r="Z110" s="81" t="e">
        <f t="shared" si="23"/>
        <v>#NUM!</v>
      </c>
      <c r="AA110" s="81" t="e">
        <f t="shared" si="20"/>
        <v>#NUM!</v>
      </c>
      <c r="AB110" s="154" t="e">
        <f t="shared" si="21"/>
        <v>#NUM!</v>
      </c>
      <c r="AD110" s="82">
        <f>Statistiky_vypocty!AW104</f>
        <v>0</v>
      </c>
      <c r="AE110" s="82">
        <f>Statistiky_vypocty!AX104</f>
        <v>0</v>
      </c>
      <c r="AF110" s="82">
        <f>Statistiky_vypocty!AY104</f>
        <v>0</v>
      </c>
      <c r="AG110" s="82">
        <f>Statistiky_vypocty!AZ104</f>
        <v>0</v>
      </c>
      <c r="AH110" s="82">
        <f>Statistiky_vypocty!BA104</f>
        <v>0</v>
      </c>
      <c r="AI110" s="82">
        <f>Statistiky_vypocty!BB104</f>
        <v>0</v>
      </c>
      <c r="AJ110" s="82">
        <f>Statistiky_vypocty!BC104</f>
        <v>0</v>
      </c>
      <c r="AK110" s="82">
        <f>Statistiky_vypocty!BD104</f>
        <v>0</v>
      </c>
      <c r="AL110" s="82">
        <f>Statistiky_vypocty!BE104</f>
        <v>0</v>
      </c>
      <c r="AM110" s="82">
        <f>Statistiky_vypocty!BF104</f>
        <v>0</v>
      </c>
      <c r="AN110" s="82">
        <f>Statistiky_vypocty!BG104</f>
        <v>0</v>
      </c>
      <c r="AP110" s="82">
        <f>Statistiky_vypocty!BH104</f>
        <v>0</v>
      </c>
    </row>
    <row r="111" spans="15:42" x14ac:dyDescent="0.35">
      <c r="O111" s="119" t="s">
        <v>117</v>
      </c>
      <c r="P111" s="117" t="e">
        <f t="array" ref="P111">INDEX(jmeno,MATCH(LARGE($AP$8:$AP$76-ROW($AP$8:$AP$76)/COUNT($AP$8:$AP$76),ROW(P111)-ROW(P$9)+1),$AP$8:$AP$76-ROW($AP$8:$AP$76)/COUNT($AP$8:$AP$76),0))</f>
        <v>#NUM!</v>
      </c>
      <c r="Q111" s="120" t="e">
        <f t="shared" si="22"/>
        <v>#NUM!</v>
      </c>
      <c r="R111" s="118" t="e">
        <f t="shared" si="13"/>
        <v>#NUM!</v>
      </c>
      <c r="S111" s="118" t="e">
        <f t="shared" si="14"/>
        <v>#NUM!</v>
      </c>
      <c r="T111" s="118" t="e">
        <f t="shared" si="15"/>
        <v>#NUM!</v>
      </c>
      <c r="U111" s="118" t="e">
        <f t="shared" si="16"/>
        <v>#NUM!</v>
      </c>
      <c r="V111" s="118" t="e">
        <f t="shared" si="17"/>
        <v>#NUM!</v>
      </c>
      <c r="W111" s="119" t="e">
        <f t="shared" si="18"/>
        <v>#NUM!</v>
      </c>
      <c r="X111" s="118" t="s">
        <v>0</v>
      </c>
      <c r="Y111" s="120" t="e">
        <f t="shared" si="19"/>
        <v>#NUM!</v>
      </c>
      <c r="Z111" s="118" t="e">
        <f t="shared" si="23"/>
        <v>#NUM!</v>
      </c>
      <c r="AA111" s="118" t="e">
        <f t="shared" si="20"/>
        <v>#NUM!</v>
      </c>
      <c r="AB111" s="153" t="e">
        <f t="shared" si="21"/>
        <v>#NUM!</v>
      </c>
      <c r="AD111" s="82">
        <f>Statistiky_vypocty!AW105</f>
        <v>0</v>
      </c>
      <c r="AE111" s="82">
        <f>Statistiky_vypocty!AX105</f>
        <v>0</v>
      </c>
      <c r="AF111" s="82">
        <f>Statistiky_vypocty!AY105</f>
        <v>0</v>
      </c>
      <c r="AG111" s="82">
        <f>Statistiky_vypocty!AZ105</f>
        <v>0</v>
      </c>
      <c r="AH111" s="82">
        <f>Statistiky_vypocty!BA105</f>
        <v>0</v>
      </c>
      <c r="AI111" s="82">
        <f>Statistiky_vypocty!BB105</f>
        <v>0</v>
      </c>
      <c r="AJ111" s="82">
        <f>Statistiky_vypocty!BC105</f>
        <v>0</v>
      </c>
      <c r="AK111" s="82">
        <f>Statistiky_vypocty!BD105</f>
        <v>0</v>
      </c>
      <c r="AL111" s="82">
        <f>Statistiky_vypocty!BE105</f>
        <v>0</v>
      </c>
      <c r="AM111" s="82">
        <f>Statistiky_vypocty!BF105</f>
        <v>0</v>
      </c>
      <c r="AN111" s="82">
        <f>Statistiky_vypocty!BG105</f>
        <v>0</v>
      </c>
      <c r="AP111" s="82">
        <f>Statistiky_vypocty!BH105</f>
        <v>0</v>
      </c>
    </row>
    <row r="112" spans="15:42" x14ac:dyDescent="0.35">
      <c r="O112" s="83" t="s">
        <v>118</v>
      </c>
      <c r="P112" s="23" t="e">
        <f t="array" ref="P112">INDEX(jmeno,MATCH(LARGE($AP$8:$AP$76-ROW($AP$8:$AP$76)/COUNT($AP$8:$AP$76),ROW(P112)-ROW(P$9)+1),$AP$8:$AP$76-ROW($AP$8:$AP$76)/COUNT($AP$8:$AP$76),0))</f>
        <v>#NUM!</v>
      </c>
      <c r="Q112" s="85" t="e">
        <f t="shared" si="22"/>
        <v>#NUM!</v>
      </c>
      <c r="R112" s="81" t="e">
        <f t="shared" si="13"/>
        <v>#NUM!</v>
      </c>
      <c r="S112" s="81" t="e">
        <f t="shared" si="14"/>
        <v>#NUM!</v>
      </c>
      <c r="T112" s="81" t="e">
        <f t="shared" si="15"/>
        <v>#NUM!</v>
      </c>
      <c r="U112" s="81" t="e">
        <f t="shared" si="16"/>
        <v>#NUM!</v>
      </c>
      <c r="V112" s="81" t="e">
        <f t="shared" si="17"/>
        <v>#NUM!</v>
      </c>
      <c r="W112" s="119" t="e">
        <f t="shared" si="18"/>
        <v>#NUM!</v>
      </c>
      <c r="X112" s="81" t="s">
        <v>0</v>
      </c>
      <c r="Y112" s="120" t="e">
        <f t="shared" si="19"/>
        <v>#NUM!</v>
      </c>
      <c r="Z112" s="81" t="e">
        <f t="shared" si="23"/>
        <v>#NUM!</v>
      </c>
      <c r="AA112" s="81" t="e">
        <f t="shared" si="20"/>
        <v>#NUM!</v>
      </c>
      <c r="AB112" s="154" t="e">
        <f t="shared" si="21"/>
        <v>#NUM!</v>
      </c>
      <c r="AD112" s="82">
        <f>Statistiky_vypocty!AW106</f>
        <v>0</v>
      </c>
      <c r="AE112" s="82">
        <f>Statistiky_vypocty!AX106</f>
        <v>0</v>
      </c>
      <c r="AF112" s="82">
        <f>Statistiky_vypocty!AY106</f>
        <v>0</v>
      </c>
      <c r="AG112" s="82">
        <f>Statistiky_vypocty!AZ106</f>
        <v>0</v>
      </c>
      <c r="AH112" s="82">
        <f>Statistiky_vypocty!BA106</f>
        <v>0</v>
      </c>
      <c r="AI112" s="82">
        <f>Statistiky_vypocty!BB106</f>
        <v>0</v>
      </c>
      <c r="AJ112" s="82">
        <f>Statistiky_vypocty!BC106</f>
        <v>0</v>
      </c>
      <c r="AK112" s="82">
        <f>Statistiky_vypocty!BD106</f>
        <v>0</v>
      </c>
      <c r="AL112" s="82">
        <f>Statistiky_vypocty!BE106</f>
        <v>0</v>
      </c>
      <c r="AM112" s="82">
        <f>Statistiky_vypocty!BF106</f>
        <v>0</v>
      </c>
      <c r="AN112" s="82">
        <f>Statistiky_vypocty!BG106</f>
        <v>0</v>
      </c>
      <c r="AP112" s="82">
        <f>Statistiky_vypocty!BH106</f>
        <v>0</v>
      </c>
    </row>
    <row r="113" spans="15:42" x14ac:dyDescent="0.35">
      <c r="O113" s="119" t="s">
        <v>119</v>
      </c>
      <c r="P113" s="117" t="e">
        <f t="array" ref="P113">INDEX(jmeno,MATCH(LARGE($AP$8:$AP$76-ROW($AP$8:$AP$76)/COUNT($AP$8:$AP$76),ROW(P113)-ROW(P$9)+1),$AP$8:$AP$76-ROW($AP$8:$AP$76)/COUNT($AP$8:$AP$76),0))</f>
        <v>#NUM!</v>
      </c>
      <c r="Q113" s="120" t="e">
        <f t="shared" si="22"/>
        <v>#NUM!</v>
      </c>
      <c r="R113" s="118" t="e">
        <f t="shared" si="13"/>
        <v>#NUM!</v>
      </c>
      <c r="S113" s="118" t="e">
        <f t="shared" si="14"/>
        <v>#NUM!</v>
      </c>
      <c r="T113" s="118" t="e">
        <f t="shared" si="15"/>
        <v>#NUM!</v>
      </c>
      <c r="U113" s="118" t="e">
        <f t="shared" si="16"/>
        <v>#NUM!</v>
      </c>
      <c r="V113" s="118" t="e">
        <f t="shared" si="17"/>
        <v>#NUM!</v>
      </c>
      <c r="W113" s="119" t="e">
        <f t="shared" si="18"/>
        <v>#NUM!</v>
      </c>
      <c r="X113" s="118" t="s">
        <v>0</v>
      </c>
      <c r="Y113" s="120" t="e">
        <f t="shared" si="19"/>
        <v>#NUM!</v>
      </c>
      <c r="Z113" s="118" t="e">
        <f t="shared" si="23"/>
        <v>#NUM!</v>
      </c>
      <c r="AA113" s="118" t="e">
        <f t="shared" si="20"/>
        <v>#NUM!</v>
      </c>
      <c r="AB113" s="153" t="e">
        <f t="shared" si="21"/>
        <v>#NUM!</v>
      </c>
      <c r="AD113" s="82">
        <f>Statistiky_vypocty!AW107</f>
        <v>0</v>
      </c>
      <c r="AE113" s="82">
        <f>Statistiky_vypocty!AX107</f>
        <v>0</v>
      </c>
      <c r="AF113" s="82">
        <f>Statistiky_vypocty!AY107</f>
        <v>0</v>
      </c>
      <c r="AG113" s="82">
        <f>Statistiky_vypocty!AZ107</f>
        <v>0</v>
      </c>
      <c r="AH113" s="82">
        <f>Statistiky_vypocty!BA107</f>
        <v>0</v>
      </c>
      <c r="AI113" s="82">
        <f>Statistiky_vypocty!BB107</f>
        <v>0</v>
      </c>
      <c r="AJ113" s="82">
        <f>Statistiky_vypocty!BC107</f>
        <v>0</v>
      </c>
      <c r="AK113" s="82">
        <f>Statistiky_vypocty!BD107</f>
        <v>0</v>
      </c>
      <c r="AL113" s="82">
        <f>Statistiky_vypocty!BE107</f>
        <v>0</v>
      </c>
      <c r="AM113" s="82">
        <f>Statistiky_vypocty!BF107</f>
        <v>0</v>
      </c>
      <c r="AN113" s="82">
        <f>Statistiky_vypocty!BG107</f>
        <v>0</v>
      </c>
      <c r="AP113" s="82">
        <f>Statistiky_vypocty!BH107</f>
        <v>0</v>
      </c>
    </row>
    <row r="114" spans="15:42" x14ac:dyDescent="0.35">
      <c r="O114" s="83" t="s">
        <v>120</v>
      </c>
      <c r="P114" s="23" t="e">
        <f t="array" ref="P114">INDEX(jmeno,MATCH(LARGE($AP$8:$AP$76-ROW($AP$8:$AP$76)/COUNT($AP$8:$AP$76),ROW(P114)-ROW(P$9)+1),$AP$8:$AP$76-ROW($AP$8:$AP$76)/COUNT($AP$8:$AP$76),0))</f>
        <v>#NUM!</v>
      </c>
      <c r="Q114" s="85" t="e">
        <f t="shared" si="22"/>
        <v>#NUM!</v>
      </c>
      <c r="R114" s="81" t="e">
        <f t="shared" si="13"/>
        <v>#NUM!</v>
      </c>
      <c r="S114" s="81" t="e">
        <f t="shared" si="14"/>
        <v>#NUM!</v>
      </c>
      <c r="T114" s="81" t="e">
        <f t="shared" si="15"/>
        <v>#NUM!</v>
      </c>
      <c r="U114" s="81" t="e">
        <f t="shared" si="16"/>
        <v>#NUM!</v>
      </c>
      <c r="V114" s="81" t="e">
        <f t="shared" si="17"/>
        <v>#NUM!</v>
      </c>
      <c r="W114" s="119" t="e">
        <f t="shared" si="18"/>
        <v>#NUM!</v>
      </c>
      <c r="X114" s="81" t="s">
        <v>0</v>
      </c>
      <c r="Y114" s="120" t="e">
        <f t="shared" si="19"/>
        <v>#NUM!</v>
      </c>
      <c r="Z114" s="81" t="e">
        <f t="shared" si="23"/>
        <v>#NUM!</v>
      </c>
      <c r="AA114" s="81" t="e">
        <f t="shared" si="20"/>
        <v>#NUM!</v>
      </c>
      <c r="AB114" s="154" t="e">
        <f t="shared" si="21"/>
        <v>#NUM!</v>
      </c>
      <c r="AD114" s="82">
        <f>Statistiky_vypocty!AW108</f>
        <v>0</v>
      </c>
      <c r="AE114" s="82">
        <f>Statistiky_vypocty!AX108</f>
        <v>0</v>
      </c>
      <c r="AF114" s="82">
        <f>Statistiky_vypocty!AY108</f>
        <v>0</v>
      </c>
      <c r="AG114" s="82">
        <f>Statistiky_vypocty!AZ108</f>
        <v>0</v>
      </c>
      <c r="AH114" s="82">
        <f>Statistiky_vypocty!BA108</f>
        <v>0</v>
      </c>
      <c r="AI114" s="82">
        <f>Statistiky_vypocty!BB108</f>
        <v>0</v>
      </c>
      <c r="AJ114" s="82">
        <f>Statistiky_vypocty!BC108</f>
        <v>0</v>
      </c>
      <c r="AK114" s="82">
        <f>Statistiky_vypocty!BD108</f>
        <v>0</v>
      </c>
      <c r="AL114" s="82">
        <f>Statistiky_vypocty!BE108</f>
        <v>0</v>
      </c>
      <c r="AM114" s="82">
        <f>Statistiky_vypocty!BF108</f>
        <v>0</v>
      </c>
      <c r="AN114" s="82">
        <f>Statistiky_vypocty!BG108</f>
        <v>0</v>
      </c>
      <c r="AP114" s="82">
        <f>Statistiky_vypocty!BH108</f>
        <v>0</v>
      </c>
    </row>
    <row r="115" spans="15:42" x14ac:dyDescent="0.35">
      <c r="O115" s="119" t="s">
        <v>121</v>
      </c>
      <c r="P115" s="117" t="e">
        <f t="array" ref="P115">INDEX(jmeno,MATCH(LARGE($AP$8:$AP$76-ROW($AP$8:$AP$76)/COUNT($AP$8:$AP$76),ROW(P115)-ROW(P$9)+1),$AP$8:$AP$76-ROW($AP$8:$AP$76)/COUNT($AP$8:$AP$76),0))</f>
        <v>#NUM!</v>
      </c>
      <c r="Q115" s="120" t="e">
        <f t="shared" si="22"/>
        <v>#NUM!</v>
      </c>
      <c r="R115" s="118" t="e">
        <f t="shared" si="13"/>
        <v>#NUM!</v>
      </c>
      <c r="S115" s="118" t="e">
        <f t="shared" si="14"/>
        <v>#NUM!</v>
      </c>
      <c r="T115" s="118" t="e">
        <f t="shared" si="15"/>
        <v>#NUM!</v>
      </c>
      <c r="U115" s="118" t="e">
        <f t="shared" si="16"/>
        <v>#NUM!</v>
      </c>
      <c r="V115" s="118" t="e">
        <f t="shared" si="17"/>
        <v>#NUM!</v>
      </c>
      <c r="W115" s="119" t="e">
        <f t="shared" si="18"/>
        <v>#NUM!</v>
      </c>
      <c r="X115" s="118" t="s">
        <v>0</v>
      </c>
      <c r="Y115" s="120" t="e">
        <f t="shared" si="19"/>
        <v>#NUM!</v>
      </c>
      <c r="Z115" s="118" t="e">
        <f t="shared" si="23"/>
        <v>#NUM!</v>
      </c>
      <c r="AA115" s="118" t="e">
        <f t="shared" si="20"/>
        <v>#NUM!</v>
      </c>
      <c r="AB115" s="153" t="e">
        <f t="shared" si="21"/>
        <v>#NUM!</v>
      </c>
      <c r="AD115" s="82">
        <f>Statistiky_vypocty!AW109</f>
        <v>0</v>
      </c>
      <c r="AE115" s="82">
        <f>Statistiky_vypocty!AX109</f>
        <v>0</v>
      </c>
      <c r="AF115" s="82">
        <f>Statistiky_vypocty!AY109</f>
        <v>0</v>
      </c>
      <c r="AG115" s="82">
        <f>Statistiky_vypocty!AZ109</f>
        <v>0</v>
      </c>
      <c r="AH115" s="82">
        <f>Statistiky_vypocty!BA109</f>
        <v>0</v>
      </c>
      <c r="AI115" s="82">
        <f>Statistiky_vypocty!BB109</f>
        <v>0</v>
      </c>
      <c r="AJ115" s="82">
        <f>Statistiky_vypocty!BC109</f>
        <v>0</v>
      </c>
      <c r="AK115" s="82">
        <f>Statistiky_vypocty!BD109</f>
        <v>0</v>
      </c>
      <c r="AL115" s="82">
        <f>Statistiky_vypocty!BE109</f>
        <v>0</v>
      </c>
      <c r="AM115" s="82">
        <f>Statistiky_vypocty!BF109</f>
        <v>0</v>
      </c>
      <c r="AN115" s="82">
        <f>Statistiky_vypocty!BG109</f>
        <v>0</v>
      </c>
      <c r="AP115" s="82">
        <f>Statistiky_vypocty!BH109</f>
        <v>0</v>
      </c>
    </row>
    <row r="116" spans="15:42" x14ac:dyDescent="0.35">
      <c r="O116" s="83" t="s">
        <v>122</v>
      </c>
      <c r="P116" s="23" t="e">
        <f t="array" ref="P116">INDEX(jmeno,MATCH(LARGE($AP$8:$AP$76-ROW($AP$8:$AP$76)/COUNT($AP$8:$AP$76),ROW(P116)-ROW(P$9)+1),$AP$8:$AP$76-ROW($AP$8:$AP$76)/COUNT($AP$8:$AP$76),0))</f>
        <v>#NUM!</v>
      </c>
      <c r="Q116" s="85" t="e">
        <f t="shared" si="22"/>
        <v>#NUM!</v>
      </c>
      <c r="R116" s="81" t="e">
        <f t="shared" si="13"/>
        <v>#NUM!</v>
      </c>
      <c r="S116" s="81" t="e">
        <f t="shared" si="14"/>
        <v>#NUM!</v>
      </c>
      <c r="T116" s="81" t="e">
        <f t="shared" si="15"/>
        <v>#NUM!</v>
      </c>
      <c r="U116" s="81" t="e">
        <f t="shared" si="16"/>
        <v>#NUM!</v>
      </c>
      <c r="V116" s="81" t="e">
        <f t="shared" si="17"/>
        <v>#NUM!</v>
      </c>
      <c r="W116" s="119" t="e">
        <f t="shared" si="18"/>
        <v>#NUM!</v>
      </c>
      <c r="X116" s="81" t="s">
        <v>0</v>
      </c>
      <c r="Y116" s="120" t="e">
        <f t="shared" si="19"/>
        <v>#NUM!</v>
      </c>
      <c r="Z116" s="81" t="e">
        <f t="shared" si="23"/>
        <v>#NUM!</v>
      </c>
      <c r="AA116" s="81" t="e">
        <f t="shared" si="20"/>
        <v>#NUM!</v>
      </c>
      <c r="AB116" s="154" t="e">
        <f t="shared" si="21"/>
        <v>#NUM!</v>
      </c>
      <c r="AD116" s="82">
        <f>Statistiky_vypocty!AW110</f>
        <v>0</v>
      </c>
      <c r="AE116" s="82">
        <f>Statistiky_vypocty!AX110</f>
        <v>0</v>
      </c>
      <c r="AF116" s="82">
        <f>Statistiky_vypocty!AY110</f>
        <v>0</v>
      </c>
      <c r="AG116" s="82">
        <f>Statistiky_vypocty!AZ110</f>
        <v>0</v>
      </c>
      <c r="AH116" s="82">
        <f>Statistiky_vypocty!BA110</f>
        <v>0</v>
      </c>
      <c r="AI116" s="82">
        <f>Statistiky_vypocty!BB110</f>
        <v>0</v>
      </c>
      <c r="AJ116" s="82">
        <f>Statistiky_vypocty!BC110</f>
        <v>0</v>
      </c>
      <c r="AK116" s="82">
        <f>Statistiky_vypocty!BD110</f>
        <v>0</v>
      </c>
      <c r="AL116" s="82">
        <f>Statistiky_vypocty!BE110</f>
        <v>0</v>
      </c>
      <c r="AM116" s="82">
        <f>Statistiky_vypocty!BF110</f>
        <v>0</v>
      </c>
      <c r="AN116" s="82">
        <f>Statistiky_vypocty!BG110</f>
        <v>0</v>
      </c>
      <c r="AP116" s="82">
        <f>Statistiky_vypocty!BH110</f>
        <v>0</v>
      </c>
    </row>
    <row r="117" spans="15:42" x14ac:dyDescent="0.35">
      <c r="O117" s="119" t="s">
        <v>123</v>
      </c>
      <c r="P117" s="117" t="e">
        <f t="array" ref="P117">INDEX(jmeno,MATCH(LARGE($AP$8:$AP$76-ROW($AP$8:$AP$76)/COUNT($AP$8:$AP$76),ROW(P117)-ROW(P$9)+1),$AP$8:$AP$76-ROW($AP$8:$AP$76)/COUNT($AP$8:$AP$76),0))</f>
        <v>#NUM!</v>
      </c>
      <c r="Q117" s="120" t="e">
        <f t="shared" si="22"/>
        <v>#NUM!</v>
      </c>
      <c r="R117" s="118" t="e">
        <f t="shared" si="13"/>
        <v>#NUM!</v>
      </c>
      <c r="S117" s="118" t="e">
        <f t="shared" si="14"/>
        <v>#NUM!</v>
      </c>
      <c r="T117" s="118" t="e">
        <f t="shared" si="15"/>
        <v>#NUM!</v>
      </c>
      <c r="U117" s="118" t="e">
        <f t="shared" si="16"/>
        <v>#NUM!</v>
      </c>
      <c r="V117" s="118" t="e">
        <f t="shared" si="17"/>
        <v>#NUM!</v>
      </c>
      <c r="W117" s="119" t="e">
        <f t="shared" si="18"/>
        <v>#NUM!</v>
      </c>
      <c r="X117" s="118" t="s">
        <v>0</v>
      </c>
      <c r="Y117" s="120" t="e">
        <f t="shared" si="19"/>
        <v>#NUM!</v>
      </c>
      <c r="Z117" s="118" t="e">
        <f t="shared" si="23"/>
        <v>#NUM!</v>
      </c>
      <c r="AA117" s="118" t="e">
        <f t="shared" si="20"/>
        <v>#NUM!</v>
      </c>
      <c r="AB117" s="153" t="e">
        <f t="shared" si="21"/>
        <v>#NUM!</v>
      </c>
      <c r="AD117" s="82">
        <f>Statistiky_vypocty!AW111</f>
        <v>0</v>
      </c>
      <c r="AE117" s="82">
        <f>Statistiky_vypocty!AX111</f>
        <v>0</v>
      </c>
      <c r="AF117" s="82">
        <f>Statistiky_vypocty!AY111</f>
        <v>0</v>
      </c>
      <c r="AG117" s="82">
        <f>Statistiky_vypocty!AZ111</f>
        <v>0</v>
      </c>
      <c r="AH117" s="82">
        <f>Statistiky_vypocty!BA111</f>
        <v>0</v>
      </c>
      <c r="AI117" s="82">
        <f>Statistiky_vypocty!BB111</f>
        <v>0</v>
      </c>
      <c r="AJ117" s="82">
        <f>Statistiky_vypocty!BC111</f>
        <v>0</v>
      </c>
      <c r="AK117" s="82">
        <f>Statistiky_vypocty!BD111</f>
        <v>0</v>
      </c>
      <c r="AL117" s="82">
        <f>Statistiky_vypocty!BE111</f>
        <v>0</v>
      </c>
      <c r="AM117" s="82">
        <f>Statistiky_vypocty!BF111</f>
        <v>0</v>
      </c>
      <c r="AN117" s="82">
        <f>Statistiky_vypocty!BG111</f>
        <v>0</v>
      </c>
      <c r="AP117" s="82">
        <f>Statistiky_vypocty!BH111</f>
        <v>0</v>
      </c>
    </row>
    <row r="118" spans="15:42" x14ac:dyDescent="0.35">
      <c r="O118" s="83" t="s">
        <v>124</v>
      </c>
      <c r="P118" s="23" t="e">
        <f t="array" ref="P118">INDEX(jmeno,MATCH(LARGE($AP$8:$AP$76-ROW($AP$8:$AP$76)/COUNT($AP$8:$AP$76),ROW(P118)-ROW(P$9)+1),$AP$8:$AP$76-ROW($AP$8:$AP$76)/COUNT($AP$8:$AP$76),0))</f>
        <v>#NUM!</v>
      </c>
      <c r="Q118" s="85" t="e">
        <f t="shared" si="22"/>
        <v>#NUM!</v>
      </c>
      <c r="R118" s="81" t="e">
        <f t="shared" si="13"/>
        <v>#NUM!</v>
      </c>
      <c r="S118" s="81" t="e">
        <f t="shared" si="14"/>
        <v>#NUM!</v>
      </c>
      <c r="T118" s="81" t="e">
        <f t="shared" si="15"/>
        <v>#NUM!</v>
      </c>
      <c r="U118" s="81" t="e">
        <f t="shared" si="16"/>
        <v>#NUM!</v>
      </c>
      <c r="V118" s="81" t="e">
        <f t="shared" si="17"/>
        <v>#NUM!</v>
      </c>
      <c r="W118" s="119" t="e">
        <f t="shared" si="18"/>
        <v>#NUM!</v>
      </c>
      <c r="X118" s="81" t="s">
        <v>0</v>
      </c>
      <c r="Y118" s="120" t="e">
        <f t="shared" si="19"/>
        <v>#NUM!</v>
      </c>
      <c r="Z118" s="81" t="e">
        <f t="shared" si="23"/>
        <v>#NUM!</v>
      </c>
      <c r="AA118" s="81" t="e">
        <f t="shared" si="20"/>
        <v>#NUM!</v>
      </c>
      <c r="AB118" s="154" t="e">
        <f t="shared" si="21"/>
        <v>#NUM!</v>
      </c>
      <c r="AD118" s="82">
        <f>Statistiky_vypocty!AW112</f>
        <v>0</v>
      </c>
      <c r="AE118" s="82">
        <f>Statistiky_vypocty!AX112</f>
        <v>0</v>
      </c>
      <c r="AF118" s="82">
        <f>Statistiky_vypocty!AY112</f>
        <v>0</v>
      </c>
      <c r="AG118" s="82">
        <f>Statistiky_vypocty!AZ112</f>
        <v>0</v>
      </c>
      <c r="AH118" s="82">
        <f>Statistiky_vypocty!BA112</f>
        <v>0</v>
      </c>
      <c r="AI118" s="82">
        <f>Statistiky_vypocty!BB112</f>
        <v>0</v>
      </c>
      <c r="AJ118" s="82">
        <f>Statistiky_vypocty!BC112</f>
        <v>0</v>
      </c>
      <c r="AK118" s="82">
        <f>Statistiky_vypocty!BD112</f>
        <v>0</v>
      </c>
      <c r="AL118" s="82">
        <f>Statistiky_vypocty!BE112</f>
        <v>0</v>
      </c>
      <c r="AM118" s="82">
        <f>Statistiky_vypocty!BF112</f>
        <v>0</v>
      </c>
      <c r="AN118" s="82">
        <f>Statistiky_vypocty!BG112</f>
        <v>0</v>
      </c>
      <c r="AP118" s="82">
        <f>Statistiky_vypocty!BH112</f>
        <v>0</v>
      </c>
    </row>
    <row r="119" spans="15:42" x14ac:dyDescent="0.35">
      <c r="O119" s="119" t="s">
        <v>125</v>
      </c>
      <c r="P119" s="117" t="e">
        <f t="array" ref="P119">INDEX(jmeno,MATCH(LARGE($AP$8:$AP$76-ROW($AP$8:$AP$76)/COUNT($AP$8:$AP$76),ROW(P119)-ROW(P$9)+1),$AP$8:$AP$76-ROW($AP$8:$AP$76)/COUNT($AP$8:$AP$76),0))</f>
        <v>#NUM!</v>
      </c>
      <c r="Q119" s="120" t="e">
        <f t="shared" si="22"/>
        <v>#NUM!</v>
      </c>
      <c r="R119" s="118" t="e">
        <f t="shared" si="13"/>
        <v>#NUM!</v>
      </c>
      <c r="S119" s="118" t="e">
        <f t="shared" si="14"/>
        <v>#NUM!</v>
      </c>
      <c r="T119" s="118" t="e">
        <f t="shared" si="15"/>
        <v>#NUM!</v>
      </c>
      <c r="U119" s="118" t="e">
        <f t="shared" si="16"/>
        <v>#NUM!</v>
      </c>
      <c r="V119" s="118" t="e">
        <f t="shared" si="17"/>
        <v>#NUM!</v>
      </c>
      <c r="W119" s="119" t="e">
        <f t="shared" si="18"/>
        <v>#NUM!</v>
      </c>
      <c r="X119" s="118" t="s">
        <v>0</v>
      </c>
      <c r="Y119" s="120" t="e">
        <f t="shared" si="19"/>
        <v>#NUM!</v>
      </c>
      <c r="Z119" s="118" t="e">
        <f t="shared" si="23"/>
        <v>#NUM!</v>
      </c>
      <c r="AA119" s="118" t="e">
        <f t="shared" si="20"/>
        <v>#NUM!</v>
      </c>
      <c r="AB119" s="153" t="e">
        <f t="shared" si="21"/>
        <v>#NUM!</v>
      </c>
      <c r="AD119" s="82">
        <f>Statistiky_vypocty!AW113</f>
        <v>0</v>
      </c>
      <c r="AE119" s="82">
        <f>Statistiky_vypocty!AX113</f>
        <v>0</v>
      </c>
      <c r="AF119" s="82">
        <f>Statistiky_vypocty!AY113</f>
        <v>0</v>
      </c>
      <c r="AG119" s="82">
        <f>Statistiky_vypocty!AZ113</f>
        <v>0</v>
      </c>
      <c r="AH119" s="82">
        <f>Statistiky_vypocty!BA113</f>
        <v>0</v>
      </c>
      <c r="AI119" s="82">
        <f>Statistiky_vypocty!BB113</f>
        <v>0</v>
      </c>
      <c r="AJ119" s="82">
        <f>Statistiky_vypocty!BC113</f>
        <v>0</v>
      </c>
      <c r="AK119" s="82">
        <f>Statistiky_vypocty!BD113</f>
        <v>0</v>
      </c>
      <c r="AL119" s="82">
        <f>Statistiky_vypocty!BE113</f>
        <v>0</v>
      </c>
      <c r="AM119" s="82">
        <f>Statistiky_vypocty!BF113</f>
        <v>0</v>
      </c>
      <c r="AN119" s="82">
        <f>Statistiky_vypocty!BG113</f>
        <v>0</v>
      </c>
      <c r="AP119" s="82">
        <f>Statistiky_vypocty!BH113</f>
        <v>0</v>
      </c>
    </row>
    <row r="120" spans="15:42" x14ac:dyDescent="0.35">
      <c r="O120" s="83" t="s">
        <v>126</v>
      </c>
      <c r="P120" s="23" t="e">
        <f t="array" ref="P120">INDEX(jmeno,MATCH(LARGE($AP$8:$AP$76-ROW($AP$8:$AP$76)/COUNT($AP$8:$AP$76),ROW(P120)-ROW(P$9)+1),$AP$8:$AP$76-ROW($AP$8:$AP$76)/COUNT($AP$8:$AP$76),0))</f>
        <v>#NUM!</v>
      </c>
      <c r="Q120" s="85" t="e">
        <f t="shared" si="22"/>
        <v>#NUM!</v>
      </c>
      <c r="R120" s="81" t="e">
        <f t="shared" si="13"/>
        <v>#NUM!</v>
      </c>
      <c r="S120" s="81" t="e">
        <f t="shared" si="14"/>
        <v>#NUM!</v>
      </c>
      <c r="T120" s="81" t="e">
        <f t="shared" si="15"/>
        <v>#NUM!</v>
      </c>
      <c r="U120" s="81" t="e">
        <f t="shared" si="16"/>
        <v>#NUM!</v>
      </c>
      <c r="V120" s="81" t="e">
        <f t="shared" si="17"/>
        <v>#NUM!</v>
      </c>
      <c r="W120" s="119" t="e">
        <f t="shared" si="18"/>
        <v>#NUM!</v>
      </c>
      <c r="X120" s="81" t="s">
        <v>0</v>
      </c>
      <c r="Y120" s="120" t="e">
        <f t="shared" si="19"/>
        <v>#NUM!</v>
      </c>
      <c r="Z120" s="81" t="e">
        <f t="shared" si="23"/>
        <v>#NUM!</v>
      </c>
      <c r="AA120" s="81" t="e">
        <f t="shared" si="20"/>
        <v>#NUM!</v>
      </c>
      <c r="AB120" s="154" t="e">
        <f t="shared" si="21"/>
        <v>#NUM!</v>
      </c>
      <c r="AD120" s="82">
        <f>Statistiky_vypocty!AW114</f>
        <v>0</v>
      </c>
      <c r="AE120" s="82">
        <f>Statistiky_vypocty!AX114</f>
        <v>0</v>
      </c>
      <c r="AF120" s="82">
        <f>Statistiky_vypocty!AY114</f>
        <v>0</v>
      </c>
      <c r="AG120" s="82">
        <f>Statistiky_vypocty!AZ114</f>
        <v>0</v>
      </c>
      <c r="AH120" s="82">
        <f>Statistiky_vypocty!BA114</f>
        <v>0</v>
      </c>
      <c r="AI120" s="82">
        <f>Statistiky_vypocty!BB114</f>
        <v>0</v>
      </c>
      <c r="AJ120" s="82">
        <f>Statistiky_vypocty!BC114</f>
        <v>0</v>
      </c>
      <c r="AK120" s="82">
        <f>Statistiky_vypocty!BD114</f>
        <v>0</v>
      </c>
      <c r="AL120" s="82">
        <f>Statistiky_vypocty!BE114</f>
        <v>0</v>
      </c>
      <c r="AM120" s="82">
        <f>Statistiky_vypocty!BF114</f>
        <v>0</v>
      </c>
      <c r="AN120" s="82">
        <f>Statistiky_vypocty!BG114</f>
        <v>0</v>
      </c>
      <c r="AP120" s="82">
        <f>Statistiky_vypocty!BH114</f>
        <v>0</v>
      </c>
    </row>
    <row r="121" spans="15:42" x14ac:dyDescent="0.35">
      <c r="O121" s="119" t="s">
        <v>127</v>
      </c>
      <c r="P121" s="117" t="e">
        <f t="array" ref="P121">INDEX(jmeno,MATCH(LARGE($AP$8:$AP$76-ROW($AP$8:$AP$76)/COUNT($AP$8:$AP$76),ROW(P121)-ROW(P$9)+1),$AP$8:$AP$76-ROW($AP$8:$AP$76)/COUNT($AP$8:$AP$76),0))</f>
        <v>#NUM!</v>
      </c>
      <c r="Q121" s="120" t="e">
        <f t="shared" si="22"/>
        <v>#NUM!</v>
      </c>
      <c r="R121" s="118" t="e">
        <f t="shared" si="13"/>
        <v>#NUM!</v>
      </c>
      <c r="S121" s="118" t="e">
        <f t="shared" si="14"/>
        <v>#NUM!</v>
      </c>
      <c r="T121" s="118" t="e">
        <f t="shared" si="15"/>
        <v>#NUM!</v>
      </c>
      <c r="U121" s="118" t="e">
        <f t="shared" si="16"/>
        <v>#NUM!</v>
      </c>
      <c r="V121" s="118" t="e">
        <f t="shared" si="17"/>
        <v>#NUM!</v>
      </c>
      <c r="W121" s="119" t="e">
        <f t="shared" si="18"/>
        <v>#NUM!</v>
      </c>
      <c r="X121" s="118" t="s">
        <v>0</v>
      </c>
      <c r="Y121" s="120" t="e">
        <f t="shared" si="19"/>
        <v>#NUM!</v>
      </c>
      <c r="Z121" s="118" t="e">
        <f t="shared" si="23"/>
        <v>#NUM!</v>
      </c>
      <c r="AA121" s="118" t="e">
        <f t="shared" si="20"/>
        <v>#NUM!</v>
      </c>
      <c r="AB121" s="153" t="e">
        <f t="shared" si="21"/>
        <v>#NUM!</v>
      </c>
      <c r="AD121" s="82">
        <f>Statistiky_vypocty!AW115</f>
        <v>0</v>
      </c>
      <c r="AE121" s="82">
        <f>Statistiky_vypocty!AX115</f>
        <v>0</v>
      </c>
      <c r="AF121" s="82">
        <f>Statistiky_vypocty!AY115</f>
        <v>0</v>
      </c>
      <c r="AG121" s="82">
        <f>Statistiky_vypocty!AZ115</f>
        <v>0</v>
      </c>
      <c r="AH121" s="82">
        <f>Statistiky_vypocty!BA115</f>
        <v>0</v>
      </c>
      <c r="AI121" s="82">
        <f>Statistiky_vypocty!BB115</f>
        <v>0</v>
      </c>
      <c r="AJ121" s="82">
        <f>Statistiky_vypocty!BC115</f>
        <v>0</v>
      </c>
      <c r="AK121" s="82">
        <f>Statistiky_vypocty!BD115</f>
        <v>0</v>
      </c>
      <c r="AL121" s="82">
        <f>Statistiky_vypocty!BE115</f>
        <v>0</v>
      </c>
      <c r="AM121" s="82">
        <f>Statistiky_vypocty!BF115</f>
        <v>0</v>
      </c>
      <c r="AN121" s="82">
        <f>Statistiky_vypocty!BG115</f>
        <v>0</v>
      </c>
      <c r="AP121" s="82">
        <f>Statistiky_vypocty!BH115</f>
        <v>0</v>
      </c>
    </row>
    <row r="122" spans="15:42" x14ac:dyDescent="0.35">
      <c r="O122" s="83" t="s">
        <v>128</v>
      </c>
      <c r="P122" s="23" t="e">
        <f t="array" ref="P122">INDEX(jmeno,MATCH(LARGE($AP$8:$AP$76-ROW($AP$8:$AP$76)/COUNT($AP$8:$AP$76),ROW(P122)-ROW(P$9)+1),$AP$8:$AP$76-ROW($AP$8:$AP$76)/COUNT($AP$8:$AP$76),0))</f>
        <v>#NUM!</v>
      </c>
      <c r="Q122" s="85" t="e">
        <f t="shared" si="22"/>
        <v>#NUM!</v>
      </c>
      <c r="R122" s="81" t="e">
        <f t="shared" si="13"/>
        <v>#NUM!</v>
      </c>
      <c r="S122" s="81" t="e">
        <f t="shared" si="14"/>
        <v>#NUM!</v>
      </c>
      <c r="T122" s="81" t="e">
        <f t="shared" si="15"/>
        <v>#NUM!</v>
      </c>
      <c r="U122" s="81" t="e">
        <f t="shared" si="16"/>
        <v>#NUM!</v>
      </c>
      <c r="V122" s="81" t="e">
        <f t="shared" si="17"/>
        <v>#NUM!</v>
      </c>
      <c r="W122" s="119" t="e">
        <f t="shared" si="18"/>
        <v>#NUM!</v>
      </c>
      <c r="X122" s="81" t="s">
        <v>0</v>
      </c>
      <c r="Y122" s="120" t="e">
        <f t="shared" si="19"/>
        <v>#NUM!</v>
      </c>
      <c r="Z122" s="81" t="e">
        <f t="shared" si="23"/>
        <v>#NUM!</v>
      </c>
      <c r="AA122" s="81" t="e">
        <f t="shared" si="20"/>
        <v>#NUM!</v>
      </c>
      <c r="AB122" s="154" t="e">
        <f t="shared" si="21"/>
        <v>#NUM!</v>
      </c>
      <c r="AD122" s="82">
        <f>Statistiky_vypocty!AW116</f>
        <v>0</v>
      </c>
      <c r="AE122" s="82">
        <f>Statistiky_vypocty!AX116</f>
        <v>0</v>
      </c>
      <c r="AF122" s="82">
        <f>Statistiky_vypocty!AY116</f>
        <v>0</v>
      </c>
      <c r="AG122" s="82">
        <f>Statistiky_vypocty!AZ116</f>
        <v>0</v>
      </c>
      <c r="AH122" s="82">
        <f>Statistiky_vypocty!BA116</f>
        <v>0</v>
      </c>
      <c r="AI122" s="82">
        <f>Statistiky_vypocty!BB116</f>
        <v>0</v>
      </c>
      <c r="AJ122" s="82">
        <f>Statistiky_vypocty!BC116</f>
        <v>0</v>
      </c>
      <c r="AK122" s="82">
        <f>Statistiky_vypocty!BD116</f>
        <v>0</v>
      </c>
      <c r="AL122" s="82">
        <f>Statistiky_vypocty!BE116</f>
        <v>0</v>
      </c>
      <c r="AM122" s="82">
        <f>Statistiky_vypocty!BF116</f>
        <v>0</v>
      </c>
      <c r="AN122" s="82">
        <f>Statistiky_vypocty!BG116</f>
        <v>0</v>
      </c>
      <c r="AP122" s="82">
        <f>Statistiky_vypocty!BH116</f>
        <v>0</v>
      </c>
    </row>
    <row r="123" spans="15:42" x14ac:dyDescent="0.35">
      <c r="O123" s="119" t="s">
        <v>129</v>
      </c>
      <c r="P123" s="117" t="e">
        <f t="array" ref="P123">INDEX(jmeno,MATCH(LARGE($AP$8:$AP$76-ROW($AP$8:$AP$76)/COUNT($AP$8:$AP$76),ROW(P123)-ROW(P$9)+1),$AP$8:$AP$76-ROW($AP$8:$AP$76)/COUNT($AP$8:$AP$76),0))</f>
        <v>#NUM!</v>
      </c>
      <c r="Q123" s="120" t="e">
        <f t="shared" si="22"/>
        <v>#NUM!</v>
      </c>
      <c r="R123" s="118" t="e">
        <f t="shared" si="13"/>
        <v>#NUM!</v>
      </c>
      <c r="S123" s="118" t="e">
        <f t="shared" si="14"/>
        <v>#NUM!</v>
      </c>
      <c r="T123" s="118" t="e">
        <f t="shared" si="15"/>
        <v>#NUM!</v>
      </c>
      <c r="U123" s="118" t="e">
        <f t="shared" si="16"/>
        <v>#NUM!</v>
      </c>
      <c r="V123" s="118" t="e">
        <f t="shared" si="17"/>
        <v>#NUM!</v>
      </c>
      <c r="W123" s="119" t="e">
        <f t="shared" si="18"/>
        <v>#NUM!</v>
      </c>
      <c r="X123" s="118" t="s">
        <v>0</v>
      </c>
      <c r="Y123" s="120" t="e">
        <f t="shared" si="19"/>
        <v>#NUM!</v>
      </c>
      <c r="Z123" s="118" t="e">
        <f t="shared" si="23"/>
        <v>#NUM!</v>
      </c>
      <c r="AA123" s="118" t="e">
        <f t="shared" si="20"/>
        <v>#NUM!</v>
      </c>
      <c r="AB123" s="153" t="e">
        <f t="shared" si="21"/>
        <v>#NUM!</v>
      </c>
      <c r="AD123" s="82">
        <f>Statistiky_vypocty!AW117</f>
        <v>0</v>
      </c>
      <c r="AE123" s="82">
        <f>Statistiky_vypocty!AX117</f>
        <v>0</v>
      </c>
      <c r="AF123" s="82">
        <f>Statistiky_vypocty!AY117</f>
        <v>0</v>
      </c>
      <c r="AG123" s="82">
        <f>Statistiky_vypocty!AZ117</f>
        <v>0</v>
      </c>
      <c r="AH123" s="82">
        <f>Statistiky_vypocty!BA117</f>
        <v>0</v>
      </c>
      <c r="AI123" s="82">
        <f>Statistiky_vypocty!BB117</f>
        <v>0</v>
      </c>
      <c r="AJ123" s="82">
        <f>Statistiky_vypocty!BC117</f>
        <v>0</v>
      </c>
      <c r="AK123" s="82">
        <f>Statistiky_vypocty!BD117</f>
        <v>0</v>
      </c>
      <c r="AL123" s="82">
        <f>Statistiky_vypocty!BE117</f>
        <v>0</v>
      </c>
      <c r="AM123" s="82">
        <f>Statistiky_vypocty!BF117</f>
        <v>0</v>
      </c>
      <c r="AN123" s="82">
        <f>Statistiky_vypocty!BG117</f>
        <v>0</v>
      </c>
      <c r="AP123" s="82">
        <f>Statistiky_vypocty!BH117</f>
        <v>0</v>
      </c>
    </row>
    <row r="124" spans="15:42" x14ac:dyDescent="0.35">
      <c r="O124" s="83" t="s">
        <v>130</v>
      </c>
      <c r="P124" s="23" t="e">
        <f t="array" ref="P124">INDEX(jmeno,MATCH(LARGE($AP$8:$AP$76-ROW($AP$8:$AP$76)/COUNT($AP$8:$AP$76),ROW(P124)-ROW(P$9)+1),$AP$8:$AP$76-ROW($AP$8:$AP$76)/COUNT($AP$8:$AP$76),0))</f>
        <v>#NUM!</v>
      </c>
      <c r="Q124" s="85" t="e">
        <f t="shared" si="22"/>
        <v>#NUM!</v>
      </c>
      <c r="R124" s="81" t="e">
        <f t="shared" si="13"/>
        <v>#NUM!</v>
      </c>
      <c r="S124" s="81" t="e">
        <f t="shared" si="14"/>
        <v>#NUM!</v>
      </c>
      <c r="T124" s="81" t="e">
        <f t="shared" si="15"/>
        <v>#NUM!</v>
      </c>
      <c r="U124" s="81" t="e">
        <f t="shared" si="16"/>
        <v>#NUM!</v>
      </c>
      <c r="V124" s="81" t="e">
        <f t="shared" si="17"/>
        <v>#NUM!</v>
      </c>
      <c r="W124" s="119" t="e">
        <f t="shared" si="18"/>
        <v>#NUM!</v>
      </c>
      <c r="X124" s="81" t="s">
        <v>0</v>
      </c>
      <c r="Y124" s="120" t="e">
        <f t="shared" si="19"/>
        <v>#NUM!</v>
      </c>
      <c r="Z124" s="81" t="e">
        <f t="shared" si="23"/>
        <v>#NUM!</v>
      </c>
      <c r="AA124" s="81" t="e">
        <f t="shared" si="20"/>
        <v>#NUM!</v>
      </c>
      <c r="AB124" s="154" t="e">
        <f t="shared" si="21"/>
        <v>#NUM!</v>
      </c>
      <c r="AD124" s="82">
        <f>Statistiky_vypocty!AW118</f>
        <v>0</v>
      </c>
      <c r="AE124" s="82">
        <f>Statistiky_vypocty!AX118</f>
        <v>0</v>
      </c>
      <c r="AF124" s="82">
        <f>Statistiky_vypocty!AY118</f>
        <v>0</v>
      </c>
      <c r="AG124" s="82">
        <f>Statistiky_vypocty!AZ118</f>
        <v>0</v>
      </c>
      <c r="AH124" s="82">
        <f>Statistiky_vypocty!BA118</f>
        <v>0</v>
      </c>
      <c r="AI124" s="82">
        <f>Statistiky_vypocty!BB118</f>
        <v>0</v>
      </c>
      <c r="AJ124" s="82">
        <f>Statistiky_vypocty!BC118</f>
        <v>0</v>
      </c>
      <c r="AK124" s="82">
        <f>Statistiky_vypocty!BD118</f>
        <v>0</v>
      </c>
      <c r="AL124" s="82">
        <f>Statistiky_vypocty!BE118</f>
        <v>0</v>
      </c>
      <c r="AM124" s="82">
        <f>Statistiky_vypocty!BF118</f>
        <v>0</v>
      </c>
      <c r="AN124" s="82">
        <f>Statistiky_vypocty!BG118</f>
        <v>0</v>
      </c>
      <c r="AP124" s="82">
        <f>Statistiky_vypocty!BH118</f>
        <v>0</v>
      </c>
    </row>
    <row r="125" spans="15:42" x14ac:dyDescent="0.35">
      <c r="O125" s="119" t="s">
        <v>131</v>
      </c>
      <c r="P125" s="117" t="e">
        <f t="array" ref="P125">INDEX(jmeno,MATCH(LARGE($AP$8:$AP$76-ROW($AP$8:$AP$76)/COUNT($AP$8:$AP$76),ROW(P125)-ROW(P$9)+1),$AP$8:$AP$76-ROW($AP$8:$AP$76)/COUNT($AP$8:$AP$76),0))</f>
        <v>#NUM!</v>
      </c>
      <c r="Q125" s="120" t="e">
        <f t="shared" si="22"/>
        <v>#NUM!</v>
      </c>
      <c r="R125" s="118" t="e">
        <f t="shared" si="13"/>
        <v>#NUM!</v>
      </c>
      <c r="S125" s="118" t="e">
        <f t="shared" si="14"/>
        <v>#NUM!</v>
      </c>
      <c r="T125" s="118" t="e">
        <f t="shared" si="15"/>
        <v>#NUM!</v>
      </c>
      <c r="U125" s="118" t="e">
        <f t="shared" si="16"/>
        <v>#NUM!</v>
      </c>
      <c r="V125" s="118" t="e">
        <f t="shared" si="17"/>
        <v>#NUM!</v>
      </c>
      <c r="W125" s="119" t="e">
        <f t="shared" si="18"/>
        <v>#NUM!</v>
      </c>
      <c r="X125" s="118" t="s">
        <v>0</v>
      </c>
      <c r="Y125" s="120" t="e">
        <f t="shared" si="19"/>
        <v>#NUM!</v>
      </c>
      <c r="Z125" s="118" t="e">
        <f t="shared" si="23"/>
        <v>#NUM!</v>
      </c>
      <c r="AA125" s="118" t="e">
        <f t="shared" si="20"/>
        <v>#NUM!</v>
      </c>
      <c r="AB125" s="153" t="e">
        <f t="shared" si="21"/>
        <v>#NUM!</v>
      </c>
      <c r="AD125" s="82">
        <f>Statistiky_vypocty!AW119</f>
        <v>0</v>
      </c>
      <c r="AE125" s="82">
        <f>Statistiky_vypocty!AX119</f>
        <v>0</v>
      </c>
      <c r="AF125" s="82">
        <f>Statistiky_vypocty!AY119</f>
        <v>0</v>
      </c>
      <c r="AG125" s="82">
        <f>Statistiky_vypocty!AZ119</f>
        <v>0</v>
      </c>
      <c r="AH125" s="82">
        <f>Statistiky_vypocty!BA119</f>
        <v>0</v>
      </c>
      <c r="AI125" s="82">
        <f>Statistiky_vypocty!BB119</f>
        <v>0</v>
      </c>
      <c r="AJ125" s="82">
        <f>Statistiky_vypocty!BC119</f>
        <v>0</v>
      </c>
      <c r="AK125" s="82">
        <f>Statistiky_vypocty!BD119</f>
        <v>0</v>
      </c>
      <c r="AL125" s="82">
        <f>Statistiky_vypocty!BE119</f>
        <v>0</v>
      </c>
      <c r="AM125" s="82">
        <f>Statistiky_vypocty!BF119</f>
        <v>0</v>
      </c>
      <c r="AN125" s="82">
        <f>Statistiky_vypocty!BG119</f>
        <v>0</v>
      </c>
      <c r="AP125" s="82">
        <f>Statistiky_vypocty!BH119</f>
        <v>0</v>
      </c>
    </row>
    <row r="126" spans="15:42" x14ac:dyDescent="0.35">
      <c r="O126" s="83" t="s">
        <v>132</v>
      </c>
      <c r="P126" s="23" t="e">
        <f t="array" ref="P126">INDEX(jmeno,MATCH(LARGE($AP$8:$AP$76-ROW($AP$8:$AP$76)/COUNT($AP$8:$AP$76),ROW(P126)-ROW(P$9)+1),$AP$8:$AP$76-ROW($AP$8:$AP$76)/COUNT($AP$8:$AP$76),0))</f>
        <v>#NUM!</v>
      </c>
      <c r="Q126" s="85" t="e">
        <f t="shared" si="22"/>
        <v>#NUM!</v>
      </c>
      <c r="R126" s="81" t="e">
        <f t="shared" si="13"/>
        <v>#NUM!</v>
      </c>
      <c r="S126" s="81" t="e">
        <f t="shared" si="14"/>
        <v>#NUM!</v>
      </c>
      <c r="T126" s="81" t="e">
        <f t="shared" si="15"/>
        <v>#NUM!</v>
      </c>
      <c r="U126" s="81" t="e">
        <f t="shared" si="16"/>
        <v>#NUM!</v>
      </c>
      <c r="V126" s="81" t="e">
        <f t="shared" si="17"/>
        <v>#NUM!</v>
      </c>
      <c r="W126" s="119" t="e">
        <f t="shared" si="18"/>
        <v>#NUM!</v>
      </c>
      <c r="X126" s="81" t="s">
        <v>0</v>
      </c>
      <c r="Y126" s="120" t="e">
        <f t="shared" si="19"/>
        <v>#NUM!</v>
      </c>
      <c r="Z126" s="81" t="e">
        <f t="shared" si="23"/>
        <v>#NUM!</v>
      </c>
      <c r="AA126" s="81" t="e">
        <f t="shared" si="20"/>
        <v>#NUM!</v>
      </c>
      <c r="AB126" s="154" t="e">
        <f t="shared" si="21"/>
        <v>#NUM!</v>
      </c>
      <c r="AD126" s="82">
        <f>Statistiky_vypocty!AW120</f>
        <v>0</v>
      </c>
      <c r="AE126" s="82">
        <f>Statistiky_vypocty!AX120</f>
        <v>0</v>
      </c>
      <c r="AF126" s="82">
        <f>Statistiky_vypocty!AY120</f>
        <v>0</v>
      </c>
      <c r="AG126" s="82">
        <f>Statistiky_vypocty!AZ120</f>
        <v>0</v>
      </c>
      <c r="AH126" s="82">
        <f>Statistiky_vypocty!BA120</f>
        <v>0</v>
      </c>
      <c r="AI126" s="82">
        <f>Statistiky_vypocty!BB120</f>
        <v>0</v>
      </c>
      <c r="AJ126" s="82">
        <f>Statistiky_vypocty!BC120</f>
        <v>0</v>
      </c>
      <c r="AK126" s="82">
        <f>Statistiky_vypocty!BD120</f>
        <v>0</v>
      </c>
      <c r="AL126" s="82">
        <f>Statistiky_vypocty!BE120</f>
        <v>0</v>
      </c>
      <c r="AM126" s="82">
        <f>Statistiky_vypocty!BF120</f>
        <v>0</v>
      </c>
      <c r="AN126" s="82">
        <f>Statistiky_vypocty!BG120</f>
        <v>0</v>
      </c>
      <c r="AP126" s="82">
        <f>Statistiky_vypocty!BH120</f>
        <v>0</v>
      </c>
    </row>
    <row r="127" spans="15:42" x14ac:dyDescent="0.35">
      <c r="O127" s="119" t="s">
        <v>133</v>
      </c>
      <c r="P127" s="117" t="e">
        <f t="array" ref="P127">INDEX(jmeno,MATCH(LARGE($AP$8:$AP$76-ROW($AP$8:$AP$76)/COUNT($AP$8:$AP$76),ROW(P127)-ROW(P$9)+1),$AP$8:$AP$76-ROW($AP$8:$AP$76)/COUNT($AP$8:$AP$76),0))</f>
        <v>#NUM!</v>
      </c>
      <c r="Q127" s="120" t="e">
        <f t="shared" si="22"/>
        <v>#NUM!</v>
      </c>
      <c r="R127" s="118" t="e">
        <f t="shared" si="13"/>
        <v>#NUM!</v>
      </c>
      <c r="S127" s="118" t="e">
        <f t="shared" si="14"/>
        <v>#NUM!</v>
      </c>
      <c r="T127" s="118" t="e">
        <f t="shared" si="15"/>
        <v>#NUM!</v>
      </c>
      <c r="U127" s="118" t="e">
        <f t="shared" si="16"/>
        <v>#NUM!</v>
      </c>
      <c r="V127" s="118" t="e">
        <f t="shared" si="17"/>
        <v>#NUM!</v>
      </c>
      <c r="W127" s="119" t="e">
        <f t="shared" si="18"/>
        <v>#NUM!</v>
      </c>
      <c r="X127" s="118" t="s">
        <v>0</v>
      </c>
      <c r="Y127" s="120" t="e">
        <f t="shared" si="19"/>
        <v>#NUM!</v>
      </c>
      <c r="Z127" s="118" t="e">
        <f t="shared" si="23"/>
        <v>#NUM!</v>
      </c>
      <c r="AA127" s="118" t="e">
        <f t="shared" si="20"/>
        <v>#NUM!</v>
      </c>
      <c r="AB127" s="153" t="e">
        <f t="shared" si="21"/>
        <v>#NUM!</v>
      </c>
      <c r="AD127" s="82">
        <f>Statistiky_vypocty!AW121</f>
        <v>0</v>
      </c>
      <c r="AE127" s="82">
        <f>Statistiky_vypocty!AX121</f>
        <v>0</v>
      </c>
      <c r="AF127" s="82">
        <f>Statistiky_vypocty!AY121</f>
        <v>0</v>
      </c>
      <c r="AG127" s="82">
        <f>Statistiky_vypocty!AZ121</f>
        <v>0</v>
      </c>
      <c r="AH127" s="82">
        <f>Statistiky_vypocty!BA121</f>
        <v>0</v>
      </c>
      <c r="AI127" s="82">
        <f>Statistiky_vypocty!BB121</f>
        <v>0</v>
      </c>
      <c r="AJ127" s="82">
        <f>Statistiky_vypocty!BC121</f>
        <v>0</v>
      </c>
      <c r="AK127" s="82">
        <f>Statistiky_vypocty!BD121</f>
        <v>0</v>
      </c>
      <c r="AL127" s="82">
        <f>Statistiky_vypocty!BE121</f>
        <v>0</v>
      </c>
      <c r="AM127" s="82">
        <f>Statistiky_vypocty!BF121</f>
        <v>0</v>
      </c>
      <c r="AN127" s="82">
        <f>Statistiky_vypocty!BG121</f>
        <v>0</v>
      </c>
      <c r="AP127" s="82">
        <f>Statistiky_vypocty!BH121</f>
        <v>0</v>
      </c>
    </row>
    <row r="128" spans="15:42" x14ac:dyDescent="0.35">
      <c r="O128" s="83" t="s">
        <v>134</v>
      </c>
      <c r="P128" s="23" t="e">
        <f t="array" ref="P128">INDEX(jmeno,MATCH(LARGE($AP$8:$AP$76-ROW($AP$8:$AP$76)/COUNT($AP$8:$AP$76),ROW(P128)-ROW(P$9)+1),$AP$8:$AP$76-ROW($AP$8:$AP$76)/COUNT($AP$8:$AP$76),0))</f>
        <v>#NUM!</v>
      </c>
      <c r="Q128" s="85" t="e">
        <f t="shared" si="22"/>
        <v>#NUM!</v>
      </c>
      <c r="R128" s="81" t="e">
        <f t="shared" si="13"/>
        <v>#NUM!</v>
      </c>
      <c r="S128" s="81" t="e">
        <f t="shared" si="14"/>
        <v>#NUM!</v>
      </c>
      <c r="T128" s="81" t="e">
        <f t="shared" si="15"/>
        <v>#NUM!</v>
      </c>
      <c r="U128" s="81" t="e">
        <f t="shared" si="16"/>
        <v>#NUM!</v>
      </c>
      <c r="V128" s="81" t="e">
        <f t="shared" si="17"/>
        <v>#NUM!</v>
      </c>
      <c r="W128" s="119" t="e">
        <f t="shared" si="18"/>
        <v>#NUM!</v>
      </c>
      <c r="X128" s="81" t="s">
        <v>0</v>
      </c>
      <c r="Y128" s="120" t="e">
        <f t="shared" si="19"/>
        <v>#NUM!</v>
      </c>
      <c r="Z128" s="81" t="e">
        <f t="shared" si="23"/>
        <v>#NUM!</v>
      </c>
      <c r="AA128" s="81" t="e">
        <f t="shared" si="20"/>
        <v>#NUM!</v>
      </c>
      <c r="AB128" s="154" t="e">
        <f t="shared" si="21"/>
        <v>#NUM!</v>
      </c>
      <c r="AD128" s="82">
        <f>Statistiky_vypocty!AW122</f>
        <v>0</v>
      </c>
      <c r="AE128" s="82">
        <f>Statistiky_vypocty!AX122</f>
        <v>0</v>
      </c>
      <c r="AF128" s="82">
        <f>Statistiky_vypocty!AY122</f>
        <v>0</v>
      </c>
      <c r="AG128" s="82">
        <f>Statistiky_vypocty!AZ122</f>
        <v>0</v>
      </c>
      <c r="AH128" s="82">
        <f>Statistiky_vypocty!BA122</f>
        <v>0</v>
      </c>
      <c r="AI128" s="82">
        <f>Statistiky_vypocty!BB122</f>
        <v>0</v>
      </c>
      <c r="AJ128" s="82">
        <f>Statistiky_vypocty!BC122</f>
        <v>0</v>
      </c>
      <c r="AK128" s="82">
        <f>Statistiky_vypocty!BD122</f>
        <v>0</v>
      </c>
      <c r="AL128" s="82">
        <f>Statistiky_vypocty!BE122</f>
        <v>0</v>
      </c>
      <c r="AM128" s="82">
        <f>Statistiky_vypocty!BF122</f>
        <v>0</v>
      </c>
      <c r="AN128" s="82">
        <f>Statistiky_vypocty!BG122</f>
        <v>0</v>
      </c>
      <c r="AP128" s="82">
        <f>Statistiky_vypocty!BH122</f>
        <v>0</v>
      </c>
    </row>
    <row r="129" spans="15:42" x14ac:dyDescent="0.35">
      <c r="O129" s="119"/>
      <c r="P129" s="117" t="e">
        <f t="array" ref="P129">INDEX(jmeno,MATCH(LARGE($AP$8:$AP$76-ROW($AP$8:$AP$76)/COUNT($AP$8:$AP$76),ROW(P129)-ROW(P$9)+1),$AP$8:$AP$76-ROW($AP$8:$AP$76)/COUNT($AP$8:$AP$76),0))</f>
        <v>#NUM!</v>
      </c>
      <c r="Q129" s="120" t="e">
        <f t="shared" si="22"/>
        <v>#NUM!</v>
      </c>
      <c r="R129" s="118" t="e">
        <f t="shared" si="13"/>
        <v>#NUM!</v>
      </c>
      <c r="S129" s="118" t="e">
        <f t="shared" si="14"/>
        <v>#NUM!</v>
      </c>
      <c r="T129" s="118" t="e">
        <f t="shared" si="15"/>
        <v>#NUM!</v>
      </c>
      <c r="U129" s="118" t="e">
        <f t="shared" si="16"/>
        <v>#NUM!</v>
      </c>
      <c r="V129" s="118" t="e">
        <f t="shared" si="17"/>
        <v>#NUM!</v>
      </c>
      <c r="W129" s="119" t="e">
        <f t="shared" si="18"/>
        <v>#NUM!</v>
      </c>
      <c r="X129" s="118" t="s">
        <v>0</v>
      </c>
      <c r="Y129" s="120" t="e">
        <f t="shared" si="19"/>
        <v>#NUM!</v>
      </c>
      <c r="Z129" s="118" t="e">
        <f t="shared" si="23"/>
        <v>#NUM!</v>
      </c>
      <c r="AA129" s="118" t="e">
        <f t="shared" si="20"/>
        <v>#NUM!</v>
      </c>
      <c r="AB129" s="153" t="e">
        <f t="shared" si="21"/>
        <v>#NUM!</v>
      </c>
      <c r="AD129" s="82">
        <f>Statistiky_vypocty!AW123</f>
        <v>0</v>
      </c>
      <c r="AE129" s="82">
        <f>Statistiky_vypocty!AX123</f>
        <v>0</v>
      </c>
      <c r="AF129" s="82">
        <f>Statistiky_vypocty!AY123</f>
        <v>0</v>
      </c>
      <c r="AG129" s="82">
        <f>Statistiky_vypocty!AZ123</f>
        <v>0</v>
      </c>
      <c r="AH129" s="82">
        <f>Statistiky_vypocty!BA123</f>
        <v>0</v>
      </c>
      <c r="AI129" s="82">
        <f>Statistiky_vypocty!BB123</f>
        <v>0</v>
      </c>
      <c r="AJ129" s="82">
        <f>Statistiky_vypocty!BC123</f>
        <v>0</v>
      </c>
      <c r="AK129" s="82">
        <f>Statistiky_vypocty!BD123</f>
        <v>0</v>
      </c>
      <c r="AL129" s="82">
        <f>Statistiky_vypocty!BE123</f>
        <v>0</v>
      </c>
      <c r="AM129" s="82">
        <f>Statistiky_vypocty!BF123</f>
        <v>0</v>
      </c>
      <c r="AN129" s="82">
        <f>Statistiky_vypocty!BG123</f>
        <v>0</v>
      </c>
      <c r="AP129" s="82">
        <f>Statistiky_vypocty!BH123</f>
        <v>0</v>
      </c>
    </row>
    <row r="130" spans="15:42" x14ac:dyDescent="0.35">
      <c r="O130" s="83"/>
      <c r="P130" s="23" t="e">
        <f t="array" ref="P130">INDEX(jmeno,MATCH(LARGE($AP$8:$AP$76-ROW($AP$8:$AP$76)/COUNT($AP$8:$AP$76),ROW(P130)-ROW(P$9)+1),$AP$8:$AP$76-ROW($AP$8:$AP$76)/COUNT($AP$8:$AP$76),0))</f>
        <v>#NUM!</v>
      </c>
      <c r="Q130" s="85" t="e">
        <f t="shared" si="22"/>
        <v>#NUM!</v>
      </c>
      <c r="R130" s="81" t="e">
        <f t="shared" si="13"/>
        <v>#NUM!</v>
      </c>
      <c r="S130" s="81" t="e">
        <f t="shared" si="14"/>
        <v>#NUM!</v>
      </c>
      <c r="T130" s="81" t="e">
        <f t="shared" si="15"/>
        <v>#NUM!</v>
      </c>
      <c r="U130" s="81" t="e">
        <f t="shared" si="16"/>
        <v>#NUM!</v>
      </c>
      <c r="V130" s="81" t="e">
        <f t="shared" si="17"/>
        <v>#NUM!</v>
      </c>
      <c r="W130" s="119" t="e">
        <f t="shared" si="18"/>
        <v>#NUM!</v>
      </c>
      <c r="X130" s="81" t="s">
        <v>0</v>
      </c>
      <c r="Y130" s="120" t="e">
        <f t="shared" si="19"/>
        <v>#NUM!</v>
      </c>
      <c r="Z130" s="81" t="e">
        <f t="shared" si="23"/>
        <v>#NUM!</v>
      </c>
      <c r="AA130" s="81" t="e">
        <f t="shared" si="20"/>
        <v>#NUM!</v>
      </c>
      <c r="AB130" s="154" t="e">
        <f t="shared" si="21"/>
        <v>#NUM!</v>
      </c>
      <c r="AD130" s="82">
        <f>Statistiky_vypocty!AW124</f>
        <v>0</v>
      </c>
      <c r="AE130" s="82">
        <f>Statistiky_vypocty!AX124</f>
        <v>0</v>
      </c>
      <c r="AF130" s="82">
        <f>Statistiky_vypocty!AY124</f>
        <v>0</v>
      </c>
      <c r="AG130" s="82">
        <f>Statistiky_vypocty!AZ124</f>
        <v>0</v>
      </c>
      <c r="AH130" s="82">
        <f>Statistiky_vypocty!BA124</f>
        <v>0</v>
      </c>
      <c r="AI130" s="82">
        <f>Statistiky_vypocty!BB124</f>
        <v>0</v>
      </c>
      <c r="AJ130" s="82">
        <f>Statistiky_vypocty!BC124</f>
        <v>0</v>
      </c>
      <c r="AK130" s="82">
        <f>Statistiky_vypocty!BD124</f>
        <v>0</v>
      </c>
      <c r="AL130" s="82">
        <f>Statistiky_vypocty!BE124</f>
        <v>0</v>
      </c>
      <c r="AM130" s="82">
        <f>Statistiky_vypocty!BF124</f>
        <v>0</v>
      </c>
      <c r="AN130" s="82">
        <f>Statistiky_vypocty!BG124</f>
        <v>0</v>
      </c>
      <c r="AP130" s="82">
        <f>Statistiky_vypocty!BH124</f>
        <v>0</v>
      </c>
    </row>
    <row r="131" spans="15:42" x14ac:dyDescent="0.35">
      <c r="O131" s="119"/>
      <c r="P131" s="117" t="e">
        <f t="array" ref="P131">INDEX(jmeno,MATCH(LARGE($AP$8:$AP$76-ROW($AP$8:$AP$76)/COUNT($AP$8:$AP$76),ROW(P131)-ROW(P$9)+1),$AP$8:$AP$76-ROW($AP$8:$AP$76)/COUNT($AP$8:$AP$76),0))</f>
        <v>#NUM!</v>
      </c>
      <c r="Q131" s="120" t="e">
        <f t="shared" si="22"/>
        <v>#NUM!</v>
      </c>
      <c r="R131" s="118" t="e">
        <f t="shared" si="13"/>
        <v>#NUM!</v>
      </c>
      <c r="S131" s="118" t="e">
        <f t="shared" si="14"/>
        <v>#NUM!</v>
      </c>
      <c r="T131" s="118" t="e">
        <f t="shared" si="15"/>
        <v>#NUM!</v>
      </c>
      <c r="U131" s="118" t="e">
        <f t="shared" si="16"/>
        <v>#NUM!</v>
      </c>
      <c r="V131" s="118" t="e">
        <f t="shared" si="17"/>
        <v>#NUM!</v>
      </c>
      <c r="W131" s="119" t="e">
        <f t="shared" si="18"/>
        <v>#NUM!</v>
      </c>
      <c r="X131" s="118" t="s">
        <v>0</v>
      </c>
      <c r="Y131" s="120" t="e">
        <f t="shared" si="19"/>
        <v>#NUM!</v>
      </c>
      <c r="Z131" s="118" t="e">
        <f t="shared" si="23"/>
        <v>#NUM!</v>
      </c>
      <c r="AA131" s="118" t="e">
        <f t="shared" si="20"/>
        <v>#NUM!</v>
      </c>
      <c r="AB131" s="153" t="e">
        <f t="shared" si="21"/>
        <v>#NUM!</v>
      </c>
      <c r="AD131" s="82">
        <f>Statistiky_vypocty!AW125</f>
        <v>0</v>
      </c>
      <c r="AE131" s="82">
        <f>Statistiky_vypocty!AX125</f>
        <v>0</v>
      </c>
      <c r="AF131" s="82">
        <f>Statistiky_vypocty!AY125</f>
        <v>0</v>
      </c>
      <c r="AG131" s="82">
        <f>Statistiky_vypocty!AZ125</f>
        <v>0</v>
      </c>
      <c r="AH131" s="82">
        <f>Statistiky_vypocty!BA125</f>
        <v>0</v>
      </c>
      <c r="AI131" s="82">
        <f>Statistiky_vypocty!BB125</f>
        <v>0</v>
      </c>
      <c r="AJ131" s="82">
        <f>Statistiky_vypocty!BC125</f>
        <v>0</v>
      </c>
      <c r="AK131" s="82">
        <f>Statistiky_vypocty!BD125</f>
        <v>0</v>
      </c>
      <c r="AL131" s="82">
        <f>Statistiky_vypocty!BE125</f>
        <v>0</v>
      </c>
      <c r="AM131" s="82">
        <f>Statistiky_vypocty!BF125</f>
        <v>0</v>
      </c>
      <c r="AN131" s="82">
        <f>Statistiky_vypocty!BG125</f>
        <v>0</v>
      </c>
      <c r="AP131" s="82">
        <f>Statistiky_vypocty!BH125</f>
        <v>0</v>
      </c>
    </row>
    <row r="132" spans="15:42" x14ac:dyDescent="0.35">
      <c r="O132" s="83"/>
      <c r="P132" s="23" t="e">
        <f t="array" ref="P132">INDEX(jmeno,MATCH(LARGE($AP$8:$AP$76-ROW($AP$8:$AP$76)/COUNT($AP$8:$AP$76),ROW(P132)-ROW(P$9)+1),$AP$8:$AP$76-ROW($AP$8:$AP$76)/COUNT($AP$8:$AP$76),0))</f>
        <v>#NUM!</v>
      </c>
      <c r="Q132" s="85" t="e">
        <f t="shared" si="22"/>
        <v>#NUM!</v>
      </c>
      <c r="R132" s="81" t="e">
        <f t="shared" si="13"/>
        <v>#NUM!</v>
      </c>
      <c r="S132" s="81" t="e">
        <f t="shared" si="14"/>
        <v>#NUM!</v>
      </c>
      <c r="T132" s="81" t="e">
        <f t="shared" si="15"/>
        <v>#NUM!</v>
      </c>
      <c r="U132" s="81" t="e">
        <f t="shared" si="16"/>
        <v>#NUM!</v>
      </c>
      <c r="V132" s="81" t="e">
        <f t="shared" si="17"/>
        <v>#NUM!</v>
      </c>
      <c r="W132" s="119" t="e">
        <f t="shared" si="18"/>
        <v>#NUM!</v>
      </c>
      <c r="X132" s="81" t="s">
        <v>0</v>
      </c>
      <c r="Y132" s="120" t="e">
        <f t="shared" si="19"/>
        <v>#NUM!</v>
      </c>
      <c r="Z132" s="81" t="e">
        <f t="shared" si="23"/>
        <v>#NUM!</v>
      </c>
      <c r="AA132" s="81" t="e">
        <f t="shared" si="20"/>
        <v>#NUM!</v>
      </c>
      <c r="AB132" s="154" t="e">
        <f t="shared" si="21"/>
        <v>#NUM!</v>
      </c>
      <c r="AD132" s="82">
        <f>Statistiky_vypocty!AW126</f>
        <v>0</v>
      </c>
      <c r="AE132" s="82">
        <f>Statistiky_vypocty!AX126</f>
        <v>0</v>
      </c>
      <c r="AF132" s="82">
        <f>Statistiky_vypocty!AY126</f>
        <v>0</v>
      </c>
      <c r="AG132" s="82">
        <f>Statistiky_vypocty!AZ126</f>
        <v>0</v>
      </c>
      <c r="AH132" s="82">
        <f>Statistiky_vypocty!BA126</f>
        <v>0</v>
      </c>
      <c r="AI132" s="82">
        <f>Statistiky_vypocty!BB126</f>
        <v>0</v>
      </c>
      <c r="AJ132" s="82">
        <f>Statistiky_vypocty!BC126</f>
        <v>0</v>
      </c>
      <c r="AK132" s="82">
        <f>Statistiky_vypocty!BD126</f>
        <v>0</v>
      </c>
      <c r="AL132" s="82">
        <f>Statistiky_vypocty!BE126</f>
        <v>0</v>
      </c>
      <c r="AM132" s="82">
        <f>Statistiky_vypocty!BF126</f>
        <v>0</v>
      </c>
      <c r="AN132" s="82">
        <f>Statistiky_vypocty!BG126</f>
        <v>0</v>
      </c>
      <c r="AP132" s="82">
        <f>Statistiky_vypocty!BH126</f>
        <v>0</v>
      </c>
    </row>
    <row r="133" spans="15:42" x14ac:dyDescent="0.35">
      <c r="O133" s="119"/>
      <c r="P133" s="117" t="e">
        <f t="array" ref="P133">INDEX(jmeno,MATCH(LARGE($AP$8:$AP$76-ROW($AP$8:$AP$76)/COUNT($AP$8:$AP$76),ROW(P133)-ROW(P$9)+1),$AP$8:$AP$76-ROW($AP$8:$AP$76)/COUNT($AP$8:$AP$76),0))</f>
        <v>#NUM!</v>
      </c>
      <c r="Q133" s="120" t="e">
        <f t="shared" si="22"/>
        <v>#NUM!</v>
      </c>
      <c r="R133" s="118" t="e">
        <f t="shared" si="13"/>
        <v>#NUM!</v>
      </c>
      <c r="S133" s="118" t="e">
        <f t="shared" si="14"/>
        <v>#NUM!</v>
      </c>
      <c r="T133" s="118" t="e">
        <f t="shared" si="15"/>
        <v>#NUM!</v>
      </c>
      <c r="U133" s="118" t="e">
        <f t="shared" si="16"/>
        <v>#NUM!</v>
      </c>
      <c r="V133" s="118" t="e">
        <f t="shared" si="17"/>
        <v>#NUM!</v>
      </c>
      <c r="W133" s="119" t="e">
        <f t="shared" si="18"/>
        <v>#NUM!</v>
      </c>
      <c r="X133" s="118" t="s">
        <v>0</v>
      </c>
      <c r="Y133" s="120" t="e">
        <f t="shared" si="19"/>
        <v>#NUM!</v>
      </c>
      <c r="Z133" s="118" t="e">
        <f t="shared" si="23"/>
        <v>#NUM!</v>
      </c>
      <c r="AA133" s="118" t="e">
        <f t="shared" si="20"/>
        <v>#NUM!</v>
      </c>
      <c r="AB133" s="153" t="e">
        <f t="shared" si="21"/>
        <v>#NUM!</v>
      </c>
      <c r="AD133" s="82">
        <f>Statistiky_vypocty!AW127</f>
        <v>0</v>
      </c>
      <c r="AE133" s="82">
        <f>Statistiky_vypocty!AX127</f>
        <v>0</v>
      </c>
      <c r="AF133" s="82">
        <f>Statistiky_vypocty!AY127</f>
        <v>0</v>
      </c>
      <c r="AG133" s="82">
        <f>Statistiky_vypocty!AZ127</f>
        <v>0</v>
      </c>
      <c r="AH133" s="82">
        <f>Statistiky_vypocty!BA127</f>
        <v>0</v>
      </c>
      <c r="AI133" s="82">
        <f>Statistiky_vypocty!BB127</f>
        <v>0</v>
      </c>
      <c r="AJ133" s="82">
        <f>Statistiky_vypocty!BC127</f>
        <v>0</v>
      </c>
      <c r="AK133" s="82">
        <f>Statistiky_vypocty!BD127</f>
        <v>0</v>
      </c>
      <c r="AL133" s="82">
        <f>Statistiky_vypocty!BE127</f>
        <v>0</v>
      </c>
      <c r="AM133" s="82">
        <f>Statistiky_vypocty!BF127</f>
        <v>0</v>
      </c>
      <c r="AN133" s="82">
        <f>Statistiky_vypocty!BG127</f>
        <v>0</v>
      </c>
      <c r="AP133" s="82">
        <f>Statistiky_vypocty!BH127</f>
        <v>0</v>
      </c>
    </row>
    <row r="134" spans="15:42" x14ac:dyDescent="0.35">
      <c r="O134" s="83"/>
      <c r="P134" s="23" t="e">
        <f t="array" ref="P134">INDEX(jmeno,MATCH(LARGE($AP$8:$AP$76-ROW($AP$8:$AP$76)/COUNT($AP$8:$AP$76),ROW(P134)-ROW(P$9)+1),$AP$8:$AP$76-ROW($AP$8:$AP$76)/COUNT($AP$8:$AP$76),0))</f>
        <v>#NUM!</v>
      </c>
      <c r="Q134" s="85" t="e">
        <f t="shared" si="22"/>
        <v>#NUM!</v>
      </c>
      <c r="R134" s="81" t="e">
        <f t="shared" si="13"/>
        <v>#NUM!</v>
      </c>
      <c r="S134" s="81" t="e">
        <f t="shared" si="14"/>
        <v>#NUM!</v>
      </c>
      <c r="T134" s="81" t="e">
        <f t="shared" si="15"/>
        <v>#NUM!</v>
      </c>
      <c r="U134" s="81" t="e">
        <f t="shared" si="16"/>
        <v>#NUM!</v>
      </c>
      <c r="V134" s="81" t="e">
        <f t="shared" si="17"/>
        <v>#NUM!</v>
      </c>
      <c r="W134" s="119" t="e">
        <f t="shared" si="18"/>
        <v>#NUM!</v>
      </c>
      <c r="X134" s="81" t="s">
        <v>0</v>
      </c>
      <c r="Y134" s="120" t="e">
        <f t="shared" si="19"/>
        <v>#NUM!</v>
      </c>
      <c r="Z134" s="81" t="e">
        <f t="shared" si="23"/>
        <v>#NUM!</v>
      </c>
      <c r="AA134" s="81" t="e">
        <f t="shared" si="20"/>
        <v>#NUM!</v>
      </c>
      <c r="AB134" s="154" t="e">
        <f t="shared" si="21"/>
        <v>#NUM!</v>
      </c>
      <c r="AD134" s="82">
        <f>Statistiky_vypocty!AW128</f>
        <v>0</v>
      </c>
      <c r="AE134" s="82">
        <f>Statistiky_vypocty!AX128</f>
        <v>0</v>
      </c>
      <c r="AF134" s="82">
        <f>Statistiky_vypocty!AY128</f>
        <v>0</v>
      </c>
      <c r="AG134" s="82">
        <f>Statistiky_vypocty!AZ128</f>
        <v>0</v>
      </c>
      <c r="AH134" s="82">
        <f>Statistiky_vypocty!BA128</f>
        <v>0</v>
      </c>
      <c r="AI134" s="82">
        <f>Statistiky_vypocty!BB128</f>
        <v>0</v>
      </c>
      <c r="AJ134" s="82">
        <f>Statistiky_vypocty!BC128</f>
        <v>0</v>
      </c>
      <c r="AK134" s="82">
        <f>Statistiky_vypocty!BD128</f>
        <v>0</v>
      </c>
      <c r="AL134" s="82">
        <f>Statistiky_vypocty!BE128</f>
        <v>0</v>
      </c>
      <c r="AM134" s="82">
        <f>Statistiky_vypocty!BF128</f>
        <v>0</v>
      </c>
      <c r="AN134" s="82">
        <f>Statistiky_vypocty!BG128</f>
        <v>0</v>
      </c>
      <c r="AP134" s="82">
        <f>Statistiky_vypocty!BH128</f>
        <v>0</v>
      </c>
    </row>
    <row r="135" spans="15:42" x14ac:dyDescent="0.35">
      <c r="O135" s="119"/>
      <c r="P135" s="117" t="e">
        <f t="array" ref="P135">INDEX(jmeno,MATCH(LARGE($AP$8:$AP$76-ROW($AP$8:$AP$76)/COUNT($AP$8:$AP$76),ROW(P135)-ROW(P$9)+1),$AP$8:$AP$76-ROW($AP$8:$AP$76)/COUNT($AP$8:$AP$76),0))</f>
        <v>#NUM!</v>
      </c>
      <c r="Q135" s="120" t="e">
        <f t="shared" si="22"/>
        <v>#NUM!</v>
      </c>
      <c r="R135" s="118" t="e">
        <f t="shared" si="13"/>
        <v>#NUM!</v>
      </c>
      <c r="S135" s="118" t="e">
        <f t="shared" si="14"/>
        <v>#NUM!</v>
      </c>
      <c r="T135" s="118" t="e">
        <f t="shared" si="15"/>
        <v>#NUM!</v>
      </c>
      <c r="U135" s="118" t="e">
        <f t="shared" si="16"/>
        <v>#NUM!</v>
      </c>
      <c r="V135" s="118" t="e">
        <f t="shared" si="17"/>
        <v>#NUM!</v>
      </c>
      <c r="W135" s="119" t="e">
        <f t="shared" si="18"/>
        <v>#NUM!</v>
      </c>
      <c r="X135" s="118" t="s">
        <v>0</v>
      </c>
      <c r="Y135" s="120" t="e">
        <f t="shared" si="19"/>
        <v>#NUM!</v>
      </c>
      <c r="Z135" s="118" t="e">
        <f t="shared" si="23"/>
        <v>#NUM!</v>
      </c>
      <c r="AA135" s="118" t="e">
        <f t="shared" si="20"/>
        <v>#NUM!</v>
      </c>
      <c r="AB135" s="153" t="e">
        <f t="shared" si="21"/>
        <v>#NUM!</v>
      </c>
      <c r="AD135" s="82">
        <f>Statistiky_vypocty!AW129</f>
        <v>0</v>
      </c>
      <c r="AE135" s="82">
        <f>Statistiky_vypocty!AX129</f>
        <v>0</v>
      </c>
      <c r="AF135" s="82">
        <f>Statistiky_vypocty!AY129</f>
        <v>0</v>
      </c>
      <c r="AG135" s="82">
        <f>Statistiky_vypocty!AZ129</f>
        <v>0</v>
      </c>
      <c r="AH135" s="82">
        <f>Statistiky_vypocty!BA129</f>
        <v>0</v>
      </c>
      <c r="AI135" s="82">
        <f>Statistiky_vypocty!BB129</f>
        <v>0</v>
      </c>
      <c r="AJ135" s="82">
        <f>Statistiky_vypocty!BC129</f>
        <v>0</v>
      </c>
      <c r="AK135" s="82">
        <f>Statistiky_vypocty!BD129</f>
        <v>0</v>
      </c>
      <c r="AL135" s="82">
        <f>Statistiky_vypocty!BE129</f>
        <v>0</v>
      </c>
      <c r="AM135" s="82">
        <f>Statistiky_vypocty!BF129</f>
        <v>0</v>
      </c>
      <c r="AN135" s="82">
        <f>Statistiky_vypocty!BG129</f>
        <v>0</v>
      </c>
      <c r="AP135" s="82">
        <f>Statistiky_vypocty!BH129</f>
        <v>0</v>
      </c>
    </row>
    <row r="136" spans="15:42" x14ac:dyDescent="0.35">
      <c r="O136" s="83"/>
      <c r="P136" s="23" t="e">
        <f t="array" ref="P136">INDEX(jmeno,MATCH(LARGE($AP$8:$AP$76-ROW($AP$8:$AP$76)/COUNT($AP$8:$AP$76),ROW(P136)-ROW(P$9)+1),$AP$8:$AP$76-ROW($AP$8:$AP$76)/COUNT($AP$8:$AP$76),0))</f>
        <v>#NUM!</v>
      </c>
      <c r="Q136" s="85" t="e">
        <f t="shared" si="22"/>
        <v>#NUM!</v>
      </c>
      <c r="R136" s="81" t="e">
        <f t="shared" si="13"/>
        <v>#NUM!</v>
      </c>
      <c r="S136" s="81" t="e">
        <f t="shared" si="14"/>
        <v>#NUM!</v>
      </c>
      <c r="T136" s="81" t="e">
        <f t="shared" si="15"/>
        <v>#NUM!</v>
      </c>
      <c r="U136" s="81" t="e">
        <f t="shared" si="16"/>
        <v>#NUM!</v>
      </c>
      <c r="V136" s="81" t="e">
        <f t="shared" si="17"/>
        <v>#NUM!</v>
      </c>
      <c r="W136" s="119" t="e">
        <f t="shared" si="18"/>
        <v>#NUM!</v>
      </c>
      <c r="X136" s="81" t="s">
        <v>0</v>
      </c>
      <c r="Y136" s="120" t="e">
        <f t="shared" si="19"/>
        <v>#NUM!</v>
      </c>
      <c r="Z136" s="81" t="e">
        <f t="shared" si="23"/>
        <v>#NUM!</v>
      </c>
      <c r="AA136" s="81" t="e">
        <f t="shared" si="20"/>
        <v>#NUM!</v>
      </c>
      <c r="AB136" s="154" t="e">
        <f t="shared" si="21"/>
        <v>#NUM!</v>
      </c>
      <c r="AD136" s="82">
        <f>Statistiky_vypocty!AW130</f>
        <v>0</v>
      </c>
      <c r="AE136" s="82">
        <f>Statistiky_vypocty!AX130</f>
        <v>0</v>
      </c>
      <c r="AF136" s="82">
        <f>Statistiky_vypocty!AY130</f>
        <v>0</v>
      </c>
      <c r="AG136" s="82">
        <f>Statistiky_vypocty!AZ130</f>
        <v>0</v>
      </c>
      <c r="AH136" s="82">
        <f>Statistiky_vypocty!BA130</f>
        <v>0</v>
      </c>
      <c r="AI136" s="82">
        <f>Statistiky_vypocty!BB130</f>
        <v>0</v>
      </c>
      <c r="AJ136" s="82">
        <f>Statistiky_vypocty!BC130</f>
        <v>0</v>
      </c>
      <c r="AK136" s="82">
        <f>Statistiky_vypocty!BD130</f>
        <v>0</v>
      </c>
      <c r="AL136" s="82">
        <f>Statistiky_vypocty!BE130</f>
        <v>0</v>
      </c>
      <c r="AM136" s="82">
        <f>Statistiky_vypocty!BF130</f>
        <v>0</v>
      </c>
      <c r="AN136" s="82">
        <f>Statistiky_vypocty!BG130</f>
        <v>0</v>
      </c>
      <c r="AP136" s="82">
        <f>Statistiky_vypocty!BH130</f>
        <v>0</v>
      </c>
    </row>
    <row r="137" spans="15:42" x14ac:dyDescent="0.35">
      <c r="O137" s="119"/>
      <c r="P137" s="117" t="e">
        <f t="array" ref="P137">INDEX(jmeno,MATCH(LARGE($AP$8:$AP$76-ROW($AP$8:$AP$76)/COUNT($AP$8:$AP$76),ROW(P137)-ROW(P$9)+1),$AP$8:$AP$76-ROW($AP$8:$AP$76)/COUNT($AP$8:$AP$76),0))</f>
        <v>#NUM!</v>
      </c>
      <c r="Q137" s="120" t="e">
        <f t="shared" si="22"/>
        <v>#NUM!</v>
      </c>
      <c r="R137" s="118" t="e">
        <f t="shared" si="13"/>
        <v>#NUM!</v>
      </c>
      <c r="S137" s="118" t="e">
        <f t="shared" si="14"/>
        <v>#NUM!</v>
      </c>
      <c r="T137" s="118" t="e">
        <f t="shared" si="15"/>
        <v>#NUM!</v>
      </c>
      <c r="U137" s="118" t="e">
        <f t="shared" si="16"/>
        <v>#NUM!</v>
      </c>
      <c r="V137" s="118" t="e">
        <f t="shared" si="17"/>
        <v>#NUM!</v>
      </c>
      <c r="W137" s="119" t="e">
        <f t="shared" si="18"/>
        <v>#NUM!</v>
      </c>
      <c r="X137" s="118" t="s">
        <v>0</v>
      </c>
      <c r="Y137" s="120" t="e">
        <f t="shared" si="19"/>
        <v>#NUM!</v>
      </c>
      <c r="Z137" s="118" t="e">
        <f t="shared" si="23"/>
        <v>#NUM!</v>
      </c>
      <c r="AA137" s="118" t="e">
        <f t="shared" si="20"/>
        <v>#NUM!</v>
      </c>
      <c r="AB137" s="153" t="e">
        <f t="shared" si="21"/>
        <v>#NUM!</v>
      </c>
      <c r="AD137" s="82">
        <f>Statistiky_vypocty!AW131</f>
        <v>0</v>
      </c>
      <c r="AE137" s="82">
        <f>Statistiky_vypocty!AX131</f>
        <v>0</v>
      </c>
      <c r="AF137" s="82">
        <f>Statistiky_vypocty!AY131</f>
        <v>0</v>
      </c>
      <c r="AG137" s="82">
        <f>Statistiky_vypocty!AZ131</f>
        <v>0</v>
      </c>
      <c r="AH137" s="82">
        <f>Statistiky_vypocty!BA131</f>
        <v>0</v>
      </c>
      <c r="AI137" s="82">
        <f>Statistiky_vypocty!BB131</f>
        <v>0</v>
      </c>
      <c r="AJ137" s="82">
        <f>Statistiky_vypocty!BC131</f>
        <v>0</v>
      </c>
      <c r="AK137" s="82">
        <f>Statistiky_vypocty!BD131</f>
        <v>0</v>
      </c>
      <c r="AL137" s="82">
        <f>Statistiky_vypocty!BE131</f>
        <v>0</v>
      </c>
      <c r="AM137" s="82">
        <f>Statistiky_vypocty!BF131</f>
        <v>0</v>
      </c>
      <c r="AN137" s="82">
        <f>Statistiky_vypocty!BG131</f>
        <v>0</v>
      </c>
      <c r="AP137" s="82">
        <f>Statistiky_vypocty!BH131</f>
        <v>0</v>
      </c>
    </row>
    <row r="138" spans="15:42" x14ac:dyDescent="0.35">
      <c r="O138" s="83"/>
      <c r="P138" s="23" t="e">
        <f t="array" ref="P138">INDEX(jmeno,MATCH(LARGE($AP$8:$AP$76-ROW($AP$8:$AP$76)/COUNT($AP$8:$AP$76),ROW(P138)-ROW(P$9)+1),$AP$8:$AP$76-ROW($AP$8:$AP$76)/COUNT($AP$8:$AP$76),0))</f>
        <v>#NUM!</v>
      </c>
      <c r="Q138" s="85" t="e">
        <f t="shared" si="22"/>
        <v>#NUM!</v>
      </c>
      <c r="R138" s="81" t="e">
        <f t="shared" ref="R138:R200" si="24">VLOOKUP($P138,$AD$8:$AN$76,3,0)</f>
        <v>#NUM!</v>
      </c>
      <c r="S138" s="81" t="e">
        <f t="shared" ref="S138:S200" si="25">VLOOKUP($P138,$AD$8:$AN$76,4,0)</f>
        <v>#NUM!</v>
      </c>
      <c r="T138" s="81" t="e">
        <f t="shared" ref="T138:T200" si="26">VLOOKUP($P138,$AD$8:$AN$76,5,0)</f>
        <v>#NUM!</v>
      </c>
      <c r="U138" s="81" t="e">
        <f t="shared" ref="U138:U200" si="27">VLOOKUP($P138,$AD$8:$AN$76,6,0)</f>
        <v>#NUM!</v>
      </c>
      <c r="V138" s="81" t="e">
        <f t="shared" ref="V138:V200" si="28">VLOOKUP($P138,$AD$8:$AN$76,7,0)</f>
        <v>#NUM!</v>
      </c>
      <c r="W138" s="119" t="e">
        <f t="shared" ref="W138:W200" si="29">VLOOKUP($P138,$AD$8:$AN$76,8,0)</f>
        <v>#NUM!</v>
      </c>
      <c r="X138" s="81" t="s">
        <v>0</v>
      </c>
      <c r="Y138" s="120" t="e">
        <f t="shared" ref="Y138:Y200" si="30">VLOOKUP($P138,$AD$8:$AN$76,9,0)</f>
        <v>#NUM!</v>
      </c>
      <c r="Z138" s="81" t="e">
        <f t="shared" si="23"/>
        <v>#NUM!</v>
      </c>
      <c r="AA138" s="81" t="e">
        <f t="shared" ref="AA138:AA200" si="31">VLOOKUP($P138,$AD$8:$AN$76,11,0)</f>
        <v>#NUM!</v>
      </c>
      <c r="AB138" s="154" t="e">
        <f t="shared" si="21"/>
        <v>#NUM!</v>
      </c>
      <c r="AD138" s="82">
        <f>Statistiky_vypocty!AW132</f>
        <v>0</v>
      </c>
      <c r="AE138" s="82">
        <f>Statistiky_vypocty!AX132</f>
        <v>0</v>
      </c>
      <c r="AF138" s="82">
        <f>Statistiky_vypocty!AY132</f>
        <v>0</v>
      </c>
      <c r="AG138" s="82">
        <f>Statistiky_vypocty!AZ132</f>
        <v>0</v>
      </c>
      <c r="AH138" s="82">
        <f>Statistiky_vypocty!BA132</f>
        <v>0</v>
      </c>
      <c r="AI138" s="82">
        <f>Statistiky_vypocty!BB132</f>
        <v>0</v>
      </c>
      <c r="AJ138" s="82">
        <f>Statistiky_vypocty!BC132</f>
        <v>0</v>
      </c>
      <c r="AK138" s="82">
        <f>Statistiky_vypocty!BD132</f>
        <v>0</v>
      </c>
      <c r="AL138" s="82">
        <f>Statistiky_vypocty!BE132</f>
        <v>0</v>
      </c>
      <c r="AM138" s="82">
        <f>Statistiky_vypocty!BF132</f>
        <v>0</v>
      </c>
      <c r="AN138" s="82">
        <f>Statistiky_vypocty!BG132</f>
        <v>0</v>
      </c>
      <c r="AP138" s="82">
        <f>Statistiky_vypocty!BH132</f>
        <v>0</v>
      </c>
    </row>
    <row r="139" spans="15:42" x14ac:dyDescent="0.35">
      <c r="O139" s="119"/>
      <c r="P139" s="117" t="e">
        <f t="array" ref="P139">INDEX(jmeno,MATCH(LARGE($AP$8:$AP$76-ROW($AP$8:$AP$76)/COUNT($AP$8:$AP$76),ROW(P139)-ROW(P$9)+1),$AP$8:$AP$76-ROW($AP$8:$AP$76)/COUNT($AP$8:$AP$76),0))</f>
        <v>#NUM!</v>
      </c>
      <c r="Q139" s="120" t="e">
        <f t="shared" si="22"/>
        <v>#NUM!</v>
      </c>
      <c r="R139" s="118" t="e">
        <f t="shared" si="24"/>
        <v>#NUM!</v>
      </c>
      <c r="S139" s="118" t="e">
        <f t="shared" si="25"/>
        <v>#NUM!</v>
      </c>
      <c r="T139" s="118" t="e">
        <f t="shared" si="26"/>
        <v>#NUM!</v>
      </c>
      <c r="U139" s="118" t="e">
        <f t="shared" si="27"/>
        <v>#NUM!</v>
      </c>
      <c r="V139" s="118" t="e">
        <f t="shared" si="28"/>
        <v>#NUM!</v>
      </c>
      <c r="W139" s="119" t="e">
        <f t="shared" si="29"/>
        <v>#NUM!</v>
      </c>
      <c r="X139" s="118" t="s">
        <v>0</v>
      </c>
      <c r="Y139" s="120" t="e">
        <f t="shared" si="30"/>
        <v>#NUM!</v>
      </c>
      <c r="Z139" s="118" t="e">
        <f t="shared" si="23"/>
        <v>#NUM!</v>
      </c>
      <c r="AA139" s="118" t="e">
        <f t="shared" si="31"/>
        <v>#NUM!</v>
      </c>
      <c r="AB139" s="153" t="e">
        <f t="shared" ref="AB139:AB200" si="32">Z139/S139</f>
        <v>#NUM!</v>
      </c>
      <c r="AD139" s="82">
        <f>Statistiky_vypocty!AW133</f>
        <v>0</v>
      </c>
      <c r="AE139" s="82">
        <f>Statistiky_vypocty!AX133</f>
        <v>0</v>
      </c>
      <c r="AF139" s="82">
        <f>Statistiky_vypocty!AY133</f>
        <v>0</v>
      </c>
      <c r="AG139" s="82">
        <f>Statistiky_vypocty!AZ133</f>
        <v>0</v>
      </c>
      <c r="AH139" s="82">
        <f>Statistiky_vypocty!BA133</f>
        <v>0</v>
      </c>
      <c r="AI139" s="82">
        <f>Statistiky_vypocty!BB133</f>
        <v>0</v>
      </c>
      <c r="AJ139" s="82">
        <f>Statistiky_vypocty!BC133</f>
        <v>0</v>
      </c>
      <c r="AK139" s="82">
        <f>Statistiky_vypocty!BD133</f>
        <v>0</v>
      </c>
      <c r="AL139" s="82">
        <f>Statistiky_vypocty!BE133</f>
        <v>0</v>
      </c>
      <c r="AM139" s="82">
        <f>Statistiky_vypocty!BF133</f>
        <v>0</v>
      </c>
      <c r="AN139" s="82">
        <f>Statistiky_vypocty!BG133</f>
        <v>0</v>
      </c>
      <c r="AP139" s="82">
        <f>Statistiky_vypocty!BH133</f>
        <v>0</v>
      </c>
    </row>
    <row r="140" spans="15:42" x14ac:dyDescent="0.35">
      <c r="O140" s="83"/>
      <c r="P140" s="23" t="e">
        <f t="array" ref="P140">INDEX(jmeno,MATCH(LARGE($AP$8:$AP$76-ROW($AP$8:$AP$76)/COUNT($AP$8:$AP$76),ROW(P140)-ROW(P$9)+1),$AP$8:$AP$76-ROW($AP$8:$AP$76)/COUNT($AP$8:$AP$76),0))</f>
        <v>#NUM!</v>
      </c>
      <c r="Q140" s="85" t="e">
        <f t="shared" si="22"/>
        <v>#NUM!</v>
      </c>
      <c r="R140" s="81" t="e">
        <f t="shared" si="24"/>
        <v>#NUM!</v>
      </c>
      <c r="S140" s="81" t="e">
        <f t="shared" si="25"/>
        <v>#NUM!</v>
      </c>
      <c r="T140" s="81" t="e">
        <f t="shared" si="26"/>
        <v>#NUM!</v>
      </c>
      <c r="U140" s="81" t="e">
        <f t="shared" si="27"/>
        <v>#NUM!</v>
      </c>
      <c r="V140" s="81" t="e">
        <f t="shared" si="28"/>
        <v>#NUM!</v>
      </c>
      <c r="W140" s="119" t="e">
        <f t="shared" si="29"/>
        <v>#NUM!</v>
      </c>
      <c r="X140" s="81" t="s">
        <v>0</v>
      </c>
      <c r="Y140" s="120" t="e">
        <f t="shared" si="30"/>
        <v>#NUM!</v>
      </c>
      <c r="Z140" s="81" t="e">
        <f t="shared" si="23"/>
        <v>#NUM!</v>
      </c>
      <c r="AA140" s="81" t="e">
        <f t="shared" si="31"/>
        <v>#NUM!</v>
      </c>
      <c r="AB140" s="154" t="e">
        <f t="shared" si="32"/>
        <v>#NUM!</v>
      </c>
      <c r="AD140" s="82">
        <f>Statistiky_vypocty!AW134</f>
        <v>0</v>
      </c>
      <c r="AE140" s="82">
        <f>Statistiky_vypocty!AX134</f>
        <v>0</v>
      </c>
      <c r="AF140" s="82">
        <f>Statistiky_vypocty!AY134</f>
        <v>0</v>
      </c>
      <c r="AG140" s="82">
        <f>Statistiky_vypocty!AZ134</f>
        <v>0</v>
      </c>
      <c r="AH140" s="82">
        <f>Statistiky_vypocty!BA134</f>
        <v>0</v>
      </c>
      <c r="AI140" s="82">
        <f>Statistiky_vypocty!BB134</f>
        <v>0</v>
      </c>
      <c r="AJ140" s="82">
        <f>Statistiky_vypocty!BC134</f>
        <v>0</v>
      </c>
      <c r="AK140" s="82">
        <f>Statistiky_vypocty!BD134</f>
        <v>0</v>
      </c>
      <c r="AL140" s="82">
        <f>Statistiky_vypocty!BE134</f>
        <v>0</v>
      </c>
      <c r="AM140" s="82">
        <f>Statistiky_vypocty!BF134</f>
        <v>0</v>
      </c>
      <c r="AN140" s="82">
        <f>Statistiky_vypocty!BG134</f>
        <v>0</v>
      </c>
      <c r="AP140" s="82">
        <f>Statistiky_vypocty!BH134</f>
        <v>0</v>
      </c>
    </row>
    <row r="141" spans="15:42" x14ac:dyDescent="0.35">
      <c r="O141" s="119"/>
      <c r="P141" s="117" t="e">
        <f t="array" ref="P141">INDEX(jmeno,MATCH(LARGE($AP$8:$AP$76-ROW($AP$8:$AP$76)/COUNT($AP$8:$AP$76),ROW(P141)-ROW(P$9)+1),$AP$8:$AP$76-ROW($AP$8:$AP$76)/COUNT($AP$8:$AP$76),0))</f>
        <v>#NUM!</v>
      </c>
      <c r="Q141" s="120" t="e">
        <f t="shared" si="22"/>
        <v>#NUM!</v>
      </c>
      <c r="R141" s="118" t="e">
        <f t="shared" si="24"/>
        <v>#NUM!</v>
      </c>
      <c r="S141" s="118" t="e">
        <f t="shared" si="25"/>
        <v>#NUM!</v>
      </c>
      <c r="T141" s="118" t="e">
        <f t="shared" si="26"/>
        <v>#NUM!</v>
      </c>
      <c r="U141" s="118" t="e">
        <f t="shared" si="27"/>
        <v>#NUM!</v>
      </c>
      <c r="V141" s="118" t="e">
        <f t="shared" si="28"/>
        <v>#NUM!</v>
      </c>
      <c r="W141" s="119" t="e">
        <f t="shared" si="29"/>
        <v>#NUM!</v>
      </c>
      <c r="X141" s="118" t="s">
        <v>0</v>
      </c>
      <c r="Y141" s="120" t="e">
        <f t="shared" si="30"/>
        <v>#NUM!</v>
      </c>
      <c r="Z141" s="118" t="e">
        <f t="shared" si="23"/>
        <v>#NUM!</v>
      </c>
      <c r="AA141" s="118" t="e">
        <f t="shared" si="31"/>
        <v>#NUM!</v>
      </c>
      <c r="AB141" s="153" t="e">
        <f t="shared" si="32"/>
        <v>#NUM!</v>
      </c>
      <c r="AD141" s="82">
        <f>Statistiky_vypocty!AW135</f>
        <v>0</v>
      </c>
      <c r="AE141" s="82">
        <f>Statistiky_vypocty!AX135</f>
        <v>0</v>
      </c>
      <c r="AF141" s="82">
        <f>Statistiky_vypocty!AY135</f>
        <v>0</v>
      </c>
      <c r="AG141" s="82">
        <f>Statistiky_vypocty!AZ135</f>
        <v>0</v>
      </c>
      <c r="AH141" s="82">
        <f>Statistiky_vypocty!BA135</f>
        <v>0</v>
      </c>
      <c r="AI141" s="82">
        <f>Statistiky_vypocty!BB135</f>
        <v>0</v>
      </c>
      <c r="AJ141" s="82">
        <f>Statistiky_vypocty!BC135</f>
        <v>0</v>
      </c>
      <c r="AK141" s="82">
        <f>Statistiky_vypocty!BD135</f>
        <v>0</v>
      </c>
      <c r="AL141" s="82">
        <f>Statistiky_vypocty!BE135</f>
        <v>0</v>
      </c>
      <c r="AM141" s="82">
        <f>Statistiky_vypocty!BF135</f>
        <v>0</v>
      </c>
      <c r="AN141" s="82">
        <f>Statistiky_vypocty!BG135</f>
        <v>0</v>
      </c>
      <c r="AP141" s="82">
        <f>Statistiky_vypocty!BH135</f>
        <v>0</v>
      </c>
    </row>
    <row r="142" spans="15:42" x14ac:dyDescent="0.35">
      <c r="O142" s="83"/>
      <c r="P142" s="23" t="e">
        <f t="array" ref="P142">INDEX(jmeno,MATCH(LARGE($AP$8:$AP$76-ROW($AP$8:$AP$76)/COUNT($AP$8:$AP$76),ROW(P142)-ROW(P$9)+1),$AP$8:$AP$76-ROW($AP$8:$AP$76)/COUNT($AP$8:$AP$76),0))</f>
        <v>#NUM!</v>
      </c>
      <c r="Q142" s="85" t="e">
        <f t="shared" si="22"/>
        <v>#NUM!</v>
      </c>
      <c r="R142" s="81" t="e">
        <f t="shared" si="24"/>
        <v>#NUM!</v>
      </c>
      <c r="S142" s="81" t="e">
        <f t="shared" si="25"/>
        <v>#NUM!</v>
      </c>
      <c r="T142" s="81" t="e">
        <f t="shared" si="26"/>
        <v>#NUM!</v>
      </c>
      <c r="U142" s="81" t="e">
        <f t="shared" si="27"/>
        <v>#NUM!</v>
      </c>
      <c r="V142" s="81" t="e">
        <f t="shared" si="28"/>
        <v>#NUM!</v>
      </c>
      <c r="W142" s="119" t="e">
        <f t="shared" si="29"/>
        <v>#NUM!</v>
      </c>
      <c r="X142" s="81" t="s">
        <v>0</v>
      </c>
      <c r="Y142" s="120" t="e">
        <f t="shared" si="30"/>
        <v>#NUM!</v>
      </c>
      <c r="Z142" s="81" t="e">
        <f t="shared" si="23"/>
        <v>#NUM!</v>
      </c>
      <c r="AA142" s="81" t="e">
        <f t="shared" si="31"/>
        <v>#NUM!</v>
      </c>
      <c r="AB142" s="154" t="e">
        <f t="shared" si="32"/>
        <v>#NUM!</v>
      </c>
      <c r="AD142" s="82">
        <f>Statistiky_vypocty!AW136</f>
        <v>0</v>
      </c>
      <c r="AE142" s="82">
        <f>Statistiky_vypocty!AX136</f>
        <v>0</v>
      </c>
      <c r="AF142" s="82">
        <f>Statistiky_vypocty!AY136</f>
        <v>0</v>
      </c>
      <c r="AG142" s="82">
        <f>Statistiky_vypocty!AZ136</f>
        <v>0</v>
      </c>
      <c r="AH142" s="82">
        <f>Statistiky_vypocty!BA136</f>
        <v>0</v>
      </c>
      <c r="AI142" s="82">
        <f>Statistiky_vypocty!BB136</f>
        <v>0</v>
      </c>
      <c r="AJ142" s="82">
        <f>Statistiky_vypocty!BC136</f>
        <v>0</v>
      </c>
      <c r="AK142" s="82">
        <f>Statistiky_vypocty!BD136</f>
        <v>0</v>
      </c>
      <c r="AL142" s="82">
        <f>Statistiky_vypocty!BE136</f>
        <v>0</v>
      </c>
      <c r="AM142" s="82">
        <f>Statistiky_vypocty!BF136</f>
        <v>0</v>
      </c>
      <c r="AN142" s="82">
        <f>Statistiky_vypocty!BG136</f>
        <v>0</v>
      </c>
      <c r="AP142" s="82">
        <f>Statistiky_vypocty!BH136</f>
        <v>0</v>
      </c>
    </row>
    <row r="143" spans="15:42" x14ac:dyDescent="0.35">
      <c r="O143" s="119"/>
      <c r="P143" s="117" t="e">
        <f t="array" ref="P143">INDEX(jmeno,MATCH(LARGE($AP$8:$AP$76-ROW($AP$8:$AP$76)/COUNT($AP$8:$AP$76),ROW(P143)-ROW(P$9)+1),$AP$8:$AP$76-ROW($AP$8:$AP$76)/COUNT($AP$8:$AP$76),0))</f>
        <v>#NUM!</v>
      </c>
      <c r="Q143" s="120" t="e">
        <f t="shared" ref="Q143:Q200" si="33">VLOOKUP($P143,$AD$8:$AN$76,2,0)</f>
        <v>#NUM!</v>
      </c>
      <c r="R143" s="118" t="e">
        <f t="shared" si="24"/>
        <v>#NUM!</v>
      </c>
      <c r="S143" s="118" t="e">
        <f t="shared" si="25"/>
        <v>#NUM!</v>
      </c>
      <c r="T143" s="118" t="e">
        <f t="shared" si="26"/>
        <v>#NUM!</v>
      </c>
      <c r="U143" s="118" t="e">
        <f t="shared" si="27"/>
        <v>#NUM!</v>
      </c>
      <c r="V143" s="118" t="e">
        <f t="shared" si="28"/>
        <v>#NUM!</v>
      </c>
      <c r="W143" s="119" t="e">
        <f t="shared" si="29"/>
        <v>#NUM!</v>
      </c>
      <c r="X143" s="118" t="s">
        <v>0</v>
      </c>
      <c r="Y143" s="120" t="e">
        <f t="shared" si="30"/>
        <v>#NUM!</v>
      </c>
      <c r="Z143" s="118" t="e">
        <f t="shared" si="23"/>
        <v>#NUM!</v>
      </c>
      <c r="AA143" s="118" t="e">
        <f t="shared" si="31"/>
        <v>#NUM!</v>
      </c>
      <c r="AB143" s="153" t="e">
        <f t="shared" si="32"/>
        <v>#NUM!</v>
      </c>
      <c r="AD143" s="82">
        <f>Statistiky_vypocty!AW137</f>
        <v>0</v>
      </c>
      <c r="AE143" s="82">
        <f>Statistiky_vypocty!AX137</f>
        <v>0</v>
      </c>
      <c r="AF143" s="82">
        <f>Statistiky_vypocty!AY137</f>
        <v>0</v>
      </c>
      <c r="AG143" s="82">
        <f>Statistiky_vypocty!AZ137</f>
        <v>0</v>
      </c>
      <c r="AH143" s="82">
        <f>Statistiky_vypocty!BA137</f>
        <v>0</v>
      </c>
      <c r="AI143" s="82">
        <f>Statistiky_vypocty!BB137</f>
        <v>0</v>
      </c>
      <c r="AJ143" s="82">
        <f>Statistiky_vypocty!BC137</f>
        <v>0</v>
      </c>
      <c r="AK143" s="82">
        <f>Statistiky_vypocty!BD137</f>
        <v>0</v>
      </c>
      <c r="AL143" s="82">
        <f>Statistiky_vypocty!BE137</f>
        <v>0</v>
      </c>
      <c r="AM143" s="82">
        <f>Statistiky_vypocty!BF137</f>
        <v>0</v>
      </c>
      <c r="AN143" s="82">
        <f>Statistiky_vypocty!BG137</f>
        <v>0</v>
      </c>
      <c r="AP143" s="82">
        <f>Statistiky_vypocty!BH137</f>
        <v>0</v>
      </c>
    </row>
    <row r="144" spans="15:42" x14ac:dyDescent="0.35">
      <c r="O144" s="83"/>
      <c r="P144" s="23" t="e">
        <f t="array" ref="P144">INDEX(jmeno,MATCH(LARGE($AP$8:$AP$76-ROW($AP$8:$AP$76)/COUNT($AP$8:$AP$76),ROW(P144)-ROW(P$9)+1),$AP$8:$AP$76-ROW($AP$8:$AP$76)/COUNT($AP$8:$AP$76),0))</f>
        <v>#NUM!</v>
      </c>
      <c r="Q144" s="85" t="e">
        <f t="shared" si="33"/>
        <v>#NUM!</v>
      </c>
      <c r="R144" s="81" t="e">
        <f t="shared" si="24"/>
        <v>#NUM!</v>
      </c>
      <c r="S144" s="81" t="e">
        <f t="shared" si="25"/>
        <v>#NUM!</v>
      </c>
      <c r="T144" s="81" t="e">
        <f t="shared" si="26"/>
        <v>#NUM!</v>
      </c>
      <c r="U144" s="81" t="e">
        <f t="shared" si="27"/>
        <v>#NUM!</v>
      </c>
      <c r="V144" s="81" t="e">
        <f t="shared" si="28"/>
        <v>#NUM!</v>
      </c>
      <c r="W144" s="119" t="e">
        <f t="shared" si="29"/>
        <v>#NUM!</v>
      </c>
      <c r="X144" s="81" t="s">
        <v>0</v>
      </c>
      <c r="Y144" s="120" t="e">
        <f t="shared" si="30"/>
        <v>#NUM!</v>
      </c>
      <c r="Z144" s="81" t="e">
        <f t="shared" si="23"/>
        <v>#NUM!</v>
      </c>
      <c r="AA144" s="81" t="e">
        <f t="shared" si="31"/>
        <v>#NUM!</v>
      </c>
      <c r="AB144" s="154" t="e">
        <f t="shared" si="32"/>
        <v>#NUM!</v>
      </c>
      <c r="AD144" s="82">
        <f>Statistiky_vypocty!AW138</f>
        <v>0</v>
      </c>
      <c r="AE144" s="82">
        <f>Statistiky_vypocty!AX138</f>
        <v>0</v>
      </c>
      <c r="AF144" s="82">
        <f>Statistiky_vypocty!AY138</f>
        <v>0</v>
      </c>
      <c r="AG144" s="82">
        <f>Statistiky_vypocty!AZ138</f>
        <v>0</v>
      </c>
      <c r="AH144" s="82">
        <f>Statistiky_vypocty!BA138</f>
        <v>0</v>
      </c>
      <c r="AI144" s="82">
        <f>Statistiky_vypocty!BB138</f>
        <v>0</v>
      </c>
      <c r="AJ144" s="82">
        <f>Statistiky_vypocty!BC138</f>
        <v>0</v>
      </c>
      <c r="AK144" s="82">
        <f>Statistiky_vypocty!BD138</f>
        <v>0</v>
      </c>
      <c r="AL144" s="82">
        <f>Statistiky_vypocty!BE138</f>
        <v>0</v>
      </c>
      <c r="AM144" s="82">
        <f>Statistiky_vypocty!BF138</f>
        <v>0</v>
      </c>
      <c r="AN144" s="82">
        <f>Statistiky_vypocty!BG138</f>
        <v>0</v>
      </c>
      <c r="AP144" s="82">
        <f>Statistiky_vypocty!BH138</f>
        <v>0</v>
      </c>
    </row>
    <row r="145" spans="15:42" x14ac:dyDescent="0.35">
      <c r="O145" s="119"/>
      <c r="P145" s="117" t="e">
        <f t="array" ref="P145">INDEX(jmeno,MATCH(LARGE($AP$8:$AP$76-ROW($AP$8:$AP$76)/COUNT($AP$8:$AP$76),ROW(P145)-ROW(P$9)+1),$AP$8:$AP$76-ROW($AP$8:$AP$76)/COUNT($AP$8:$AP$76),0))</f>
        <v>#NUM!</v>
      </c>
      <c r="Q145" s="120" t="e">
        <f t="shared" si="33"/>
        <v>#NUM!</v>
      </c>
      <c r="R145" s="118" t="e">
        <f t="shared" si="24"/>
        <v>#NUM!</v>
      </c>
      <c r="S145" s="118" t="e">
        <f t="shared" si="25"/>
        <v>#NUM!</v>
      </c>
      <c r="T145" s="118" t="e">
        <f t="shared" si="26"/>
        <v>#NUM!</v>
      </c>
      <c r="U145" s="118" t="e">
        <f t="shared" si="27"/>
        <v>#NUM!</v>
      </c>
      <c r="V145" s="118" t="e">
        <f t="shared" si="28"/>
        <v>#NUM!</v>
      </c>
      <c r="W145" s="119" t="e">
        <f t="shared" si="29"/>
        <v>#NUM!</v>
      </c>
      <c r="X145" s="118" t="s">
        <v>0</v>
      </c>
      <c r="Y145" s="120" t="e">
        <f t="shared" si="30"/>
        <v>#NUM!</v>
      </c>
      <c r="Z145" s="118" t="e">
        <f t="shared" si="23"/>
        <v>#NUM!</v>
      </c>
      <c r="AA145" s="118" t="e">
        <f t="shared" si="31"/>
        <v>#NUM!</v>
      </c>
      <c r="AB145" s="153" t="e">
        <f t="shared" si="32"/>
        <v>#NUM!</v>
      </c>
      <c r="AD145" s="82">
        <f>Statistiky_vypocty!AW139</f>
        <v>0</v>
      </c>
      <c r="AE145" s="82">
        <f>Statistiky_vypocty!AX139</f>
        <v>0</v>
      </c>
      <c r="AF145" s="82">
        <f>Statistiky_vypocty!AY139</f>
        <v>0</v>
      </c>
      <c r="AG145" s="82">
        <f>Statistiky_vypocty!AZ139</f>
        <v>0</v>
      </c>
      <c r="AH145" s="82">
        <f>Statistiky_vypocty!BA139</f>
        <v>0</v>
      </c>
      <c r="AI145" s="82">
        <f>Statistiky_vypocty!BB139</f>
        <v>0</v>
      </c>
      <c r="AJ145" s="82">
        <f>Statistiky_vypocty!BC139</f>
        <v>0</v>
      </c>
      <c r="AK145" s="82">
        <f>Statistiky_vypocty!BD139</f>
        <v>0</v>
      </c>
      <c r="AL145" s="82">
        <f>Statistiky_vypocty!BE139</f>
        <v>0</v>
      </c>
      <c r="AM145" s="82">
        <f>Statistiky_vypocty!BF139</f>
        <v>0</v>
      </c>
      <c r="AN145" s="82">
        <f>Statistiky_vypocty!BG139</f>
        <v>0</v>
      </c>
      <c r="AP145" s="82">
        <f>Statistiky_vypocty!BH139</f>
        <v>0</v>
      </c>
    </row>
    <row r="146" spans="15:42" x14ac:dyDescent="0.35">
      <c r="O146" s="83"/>
      <c r="P146" s="23" t="e">
        <f t="array" ref="P146">INDEX(jmeno,MATCH(LARGE($AP$8:$AP$76-ROW($AP$8:$AP$76)/COUNT($AP$8:$AP$76),ROW(P146)-ROW(P$9)+1),$AP$8:$AP$76-ROW($AP$8:$AP$76)/COUNT($AP$8:$AP$76),0))</f>
        <v>#NUM!</v>
      </c>
      <c r="Q146" s="85" t="e">
        <f t="shared" si="33"/>
        <v>#NUM!</v>
      </c>
      <c r="R146" s="81" t="e">
        <f t="shared" si="24"/>
        <v>#NUM!</v>
      </c>
      <c r="S146" s="81" t="e">
        <f t="shared" si="25"/>
        <v>#NUM!</v>
      </c>
      <c r="T146" s="81" t="e">
        <f t="shared" si="26"/>
        <v>#NUM!</v>
      </c>
      <c r="U146" s="81" t="e">
        <f t="shared" si="27"/>
        <v>#NUM!</v>
      </c>
      <c r="V146" s="81" t="e">
        <f t="shared" si="28"/>
        <v>#NUM!</v>
      </c>
      <c r="W146" s="119" t="e">
        <f t="shared" si="29"/>
        <v>#NUM!</v>
      </c>
      <c r="X146" s="81" t="s">
        <v>0</v>
      </c>
      <c r="Y146" s="120" t="e">
        <f t="shared" si="30"/>
        <v>#NUM!</v>
      </c>
      <c r="Z146" s="81" t="e">
        <f t="shared" si="23"/>
        <v>#NUM!</v>
      </c>
      <c r="AA146" s="81" t="e">
        <f t="shared" si="31"/>
        <v>#NUM!</v>
      </c>
      <c r="AB146" s="154" t="e">
        <f t="shared" si="32"/>
        <v>#NUM!</v>
      </c>
      <c r="AD146" s="82">
        <f>Statistiky_vypocty!AW140</f>
        <v>0</v>
      </c>
      <c r="AE146" s="82">
        <f>Statistiky_vypocty!AX140</f>
        <v>0</v>
      </c>
      <c r="AF146" s="82">
        <f>Statistiky_vypocty!AY140</f>
        <v>0</v>
      </c>
      <c r="AG146" s="82">
        <f>Statistiky_vypocty!AZ140</f>
        <v>0</v>
      </c>
      <c r="AH146" s="82">
        <f>Statistiky_vypocty!BA140</f>
        <v>0</v>
      </c>
      <c r="AI146" s="82">
        <f>Statistiky_vypocty!BB140</f>
        <v>0</v>
      </c>
      <c r="AJ146" s="82">
        <f>Statistiky_vypocty!BC140</f>
        <v>0</v>
      </c>
      <c r="AK146" s="82">
        <f>Statistiky_vypocty!BD140</f>
        <v>0</v>
      </c>
      <c r="AL146" s="82">
        <f>Statistiky_vypocty!BE140</f>
        <v>0</v>
      </c>
      <c r="AM146" s="82">
        <f>Statistiky_vypocty!BF140</f>
        <v>0</v>
      </c>
      <c r="AN146" s="82">
        <f>Statistiky_vypocty!BG140</f>
        <v>0</v>
      </c>
      <c r="AP146" s="82">
        <f>Statistiky_vypocty!BH140</f>
        <v>0</v>
      </c>
    </row>
    <row r="147" spans="15:42" x14ac:dyDescent="0.35">
      <c r="O147" s="119"/>
      <c r="P147" s="117" t="e">
        <f t="array" ref="P147">INDEX(jmeno,MATCH(LARGE($AP$8:$AP$76-ROW($AP$8:$AP$76)/COUNT($AP$8:$AP$76),ROW(P147)-ROW(P$9)+1),$AP$8:$AP$76-ROW($AP$8:$AP$76)/COUNT($AP$8:$AP$76),0))</f>
        <v>#NUM!</v>
      </c>
      <c r="Q147" s="120" t="e">
        <f t="shared" si="33"/>
        <v>#NUM!</v>
      </c>
      <c r="R147" s="118" t="e">
        <f t="shared" si="24"/>
        <v>#NUM!</v>
      </c>
      <c r="S147" s="118" t="e">
        <f t="shared" si="25"/>
        <v>#NUM!</v>
      </c>
      <c r="T147" s="118" t="e">
        <f t="shared" si="26"/>
        <v>#NUM!</v>
      </c>
      <c r="U147" s="118" t="e">
        <f t="shared" si="27"/>
        <v>#NUM!</v>
      </c>
      <c r="V147" s="118" t="e">
        <f t="shared" si="28"/>
        <v>#NUM!</v>
      </c>
      <c r="W147" s="119" t="e">
        <f t="shared" si="29"/>
        <v>#NUM!</v>
      </c>
      <c r="X147" s="118" t="s">
        <v>0</v>
      </c>
      <c r="Y147" s="120" t="e">
        <f t="shared" si="30"/>
        <v>#NUM!</v>
      </c>
      <c r="Z147" s="118" t="e">
        <f t="shared" si="23"/>
        <v>#NUM!</v>
      </c>
      <c r="AA147" s="118" t="e">
        <f t="shared" si="31"/>
        <v>#NUM!</v>
      </c>
      <c r="AB147" s="153" t="e">
        <f t="shared" si="32"/>
        <v>#NUM!</v>
      </c>
      <c r="AD147" s="82">
        <f>Statistiky_vypocty!AW141</f>
        <v>0</v>
      </c>
      <c r="AE147" s="82">
        <f>Statistiky_vypocty!AX141</f>
        <v>0</v>
      </c>
      <c r="AF147" s="82">
        <f>Statistiky_vypocty!AY141</f>
        <v>0</v>
      </c>
      <c r="AG147" s="82">
        <f>Statistiky_vypocty!AZ141</f>
        <v>0</v>
      </c>
      <c r="AH147" s="82">
        <f>Statistiky_vypocty!BA141</f>
        <v>0</v>
      </c>
      <c r="AI147" s="82">
        <f>Statistiky_vypocty!BB141</f>
        <v>0</v>
      </c>
      <c r="AJ147" s="82">
        <f>Statistiky_vypocty!BC141</f>
        <v>0</v>
      </c>
      <c r="AK147" s="82">
        <f>Statistiky_vypocty!BD141</f>
        <v>0</v>
      </c>
      <c r="AL147" s="82">
        <f>Statistiky_vypocty!BE141</f>
        <v>0</v>
      </c>
      <c r="AM147" s="82">
        <f>Statistiky_vypocty!BF141</f>
        <v>0</v>
      </c>
      <c r="AN147" s="82">
        <f>Statistiky_vypocty!BG141</f>
        <v>0</v>
      </c>
      <c r="AP147" s="82">
        <f>Statistiky_vypocty!BH141</f>
        <v>0</v>
      </c>
    </row>
    <row r="148" spans="15:42" x14ac:dyDescent="0.35">
      <c r="O148" s="83"/>
      <c r="P148" s="23" t="e">
        <f t="array" ref="P148">INDEX(jmeno,MATCH(LARGE($AP$8:$AP$76-ROW($AP$8:$AP$76)/COUNT($AP$8:$AP$76),ROW(P148)-ROW(P$9)+1),$AP$8:$AP$76-ROW($AP$8:$AP$76)/COUNT($AP$8:$AP$76),0))</f>
        <v>#NUM!</v>
      </c>
      <c r="Q148" s="85" t="e">
        <f t="shared" si="33"/>
        <v>#NUM!</v>
      </c>
      <c r="R148" s="81" t="e">
        <f t="shared" si="24"/>
        <v>#NUM!</v>
      </c>
      <c r="S148" s="81" t="e">
        <f t="shared" si="25"/>
        <v>#NUM!</v>
      </c>
      <c r="T148" s="81" t="e">
        <f t="shared" si="26"/>
        <v>#NUM!</v>
      </c>
      <c r="U148" s="81" t="e">
        <f t="shared" si="27"/>
        <v>#NUM!</v>
      </c>
      <c r="V148" s="81" t="e">
        <f t="shared" si="28"/>
        <v>#NUM!</v>
      </c>
      <c r="W148" s="119" t="e">
        <f t="shared" si="29"/>
        <v>#NUM!</v>
      </c>
      <c r="X148" s="81" t="s">
        <v>0</v>
      </c>
      <c r="Y148" s="120" t="e">
        <f t="shared" si="30"/>
        <v>#NUM!</v>
      </c>
      <c r="Z148" s="81" t="e">
        <f t="shared" si="23"/>
        <v>#NUM!</v>
      </c>
      <c r="AA148" s="81" t="e">
        <f t="shared" si="31"/>
        <v>#NUM!</v>
      </c>
      <c r="AB148" s="154" t="e">
        <f t="shared" si="32"/>
        <v>#NUM!</v>
      </c>
      <c r="AD148" s="82">
        <f>Statistiky_vypocty!AW142</f>
        <v>0</v>
      </c>
      <c r="AE148" s="82">
        <f>Statistiky_vypocty!AX142</f>
        <v>0</v>
      </c>
      <c r="AF148" s="82">
        <f>Statistiky_vypocty!AY142</f>
        <v>0</v>
      </c>
      <c r="AG148" s="82">
        <f>Statistiky_vypocty!AZ142</f>
        <v>0</v>
      </c>
      <c r="AH148" s="82">
        <f>Statistiky_vypocty!BA142</f>
        <v>0</v>
      </c>
      <c r="AI148" s="82">
        <f>Statistiky_vypocty!BB142</f>
        <v>0</v>
      </c>
      <c r="AJ148" s="82">
        <f>Statistiky_vypocty!BC142</f>
        <v>0</v>
      </c>
      <c r="AK148" s="82">
        <f>Statistiky_vypocty!BD142</f>
        <v>0</v>
      </c>
      <c r="AL148" s="82">
        <f>Statistiky_vypocty!BE142</f>
        <v>0</v>
      </c>
      <c r="AM148" s="82">
        <f>Statistiky_vypocty!BF142</f>
        <v>0</v>
      </c>
      <c r="AN148" s="82">
        <f>Statistiky_vypocty!BG142</f>
        <v>0</v>
      </c>
      <c r="AP148" s="82">
        <f>Statistiky_vypocty!BH142</f>
        <v>0</v>
      </c>
    </row>
    <row r="149" spans="15:42" x14ac:dyDescent="0.35">
      <c r="O149" s="119"/>
      <c r="P149" s="117" t="e">
        <f t="array" ref="P149">INDEX(jmeno,MATCH(LARGE($AP$8:$AP$76-ROW($AP$8:$AP$76)/COUNT($AP$8:$AP$76),ROW(P149)-ROW(P$9)+1),$AP$8:$AP$76-ROW($AP$8:$AP$76)/COUNT($AP$8:$AP$76),0))</f>
        <v>#NUM!</v>
      </c>
      <c r="Q149" s="120" t="e">
        <f t="shared" si="33"/>
        <v>#NUM!</v>
      </c>
      <c r="R149" s="118" t="e">
        <f t="shared" si="24"/>
        <v>#NUM!</v>
      </c>
      <c r="S149" s="118" t="e">
        <f t="shared" si="25"/>
        <v>#NUM!</v>
      </c>
      <c r="T149" s="118" t="e">
        <f t="shared" si="26"/>
        <v>#NUM!</v>
      </c>
      <c r="U149" s="118" t="e">
        <f t="shared" si="27"/>
        <v>#NUM!</v>
      </c>
      <c r="V149" s="118" t="e">
        <f t="shared" si="28"/>
        <v>#NUM!</v>
      </c>
      <c r="W149" s="119" t="e">
        <f t="shared" si="29"/>
        <v>#NUM!</v>
      </c>
      <c r="X149" s="118" t="s">
        <v>0</v>
      </c>
      <c r="Y149" s="120" t="e">
        <f t="shared" si="30"/>
        <v>#NUM!</v>
      </c>
      <c r="Z149" s="118" t="e">
        <f t="shared" si="23"/>
        <v>#NUM!</v>
      </c>
      <c r="AA149" s="118" t="e">
        <f t="shared" si="31"/>
        <v>#NUM!</v>
      </c>
      <c r="AB149" s="153" t="e">
        <f t="shared" si="32"/>
        <v>#NUM!</v>
      </c>
      <c r="AD149" s="82">
        <f>Statistiky_vypocty!AW143</f>
        <v>0</v>
      </c>
      <c r="AE149" s="82">
        <f>Statistiky_vypocty!AX143</f>
        <v>0</v>
      </c>
      <c r="AF149" s="82">
        <f>Statistiky_vypocty!AY143</f>
        <v>0</v>
      </c>
      <c r="AG149" s="82">
        <f>Statistiky_vypocty!AZ143</f>
        <v>0</v>
      </c>
      <c r="AH149" s="82">
        <f>Statistiky_vypocty!BA143</f>
        <v>0</v>
      </c>
      <c r="AI149" s="82">
        <f>Statistiky_vypocty!BB143</f>
        <v>0</v>
      </c>
      <c r="AJ149" s="82">
        <f>Statistiky_vypocty!BC143</f>
        <v>0</v>
      </c>
      <c r="AK149" s="82">
        <f>Statistiky_vypocty!BD143</f>
        <v>0</v>
      </c>
      <c r="AL149" s="82">
        <f>Statistiky_vypocty!BE143</f>
        <v>0</v>
      </c>
      <c r="AM149" s="82">
        <f>Statistiky_vypocty!BF143</f>
        <v>0</v>
      </c>
      <c r="AN149" s="82">
        <f>Statistiky_vypocty!BG143</f>
        <v>0</v>
      </c>
      <c r="AP149" s="82">
        <f>Statistiky_vypocty!BH143</f>
        <v>0</v>
      </c>
    </row>
    <row r="150" spans="15:42" x14ac:dyDescent="0.35">
      <c r="O150" s="83"/>
      <c r="P150" s="23" t="e">
        <f t="array" ref="P150">INDEX(jmeno,MATCH(LARGE($AP$8:$AP$76-ROW($AP$8:$AP$76)/COUNT($AP$8:$AP$76),ROW(P150)-ROW(P$9)+1),$AP$8:$AP$76-ROW($AP$8:$AP$76)/COUNT($AP$8:$AP$76),0))</f>
        <v>#NUM!</v>
      </c>
      <c r="Q150" s="85" t="e">
        <f t="shared" si="33"/>
        <v>#NUM!</v>
      </c>
      <c r="R150" s="81" t="e">
        <f t="shared" si="24"/>
        <v>#NUM!</v>
      </c>
      <c r="S150" s="81" t="e">
        <f t="shared" si="25"/>
        <v>#NUM!</v>
      </c>
      <c r="T150" s="81" t="e">
        <f t="shared" si="26"/>
        <v>#NUM!</v>
      </c>
      <c r="U150" s="81" t="e">
        <f t="shared" si="27"/>
        <v>#NUM!</v>
      </c>
      <c r="V150" s="81" t="e">
        <f t="shared" si="28"/>
        <v>#NUM!</v>
      </c>
      <c r="W150" s="119" t="e">
        <f t="shared" si="29"/>
        <v>#NUM!</v>
      </c>
      <c r="X150" s="81" t="s">
        <v>0</v>
      </c>
      <c r="Y150" s="120" t="e">
        <f t="shared" si="30"/>
        <v>#NUM!</v>
      </c>
      <c r="Z150" s="118" t="e">
        <f t="shared" ref="Z150:Z200" si="34">T150-V150</f>
        <v>#NUM!</v>
      </c>
      <c r="AA150" s="118" t="e">
        <f t="shared" si="31"/>
        <v>#NUM!</v>
      </c>
      <c r="AB150" s="154" t="e">
        <f t="shared" si="32"/>
        <v>#NUM!</v>
      </c>
      <c r="AD150" s="82">
        <f>Statistiky_vypocty!AW144</f>
        <v>0</v>
      </c>
      <c r="AE150" s="82">
        <f>Statistiky_vypocty!AX144</f>
        <v>0</v>
      </c>
      <c r="AF150" s="82">
        <f>Statistiky_vypocty!AY144</f>
        <v>0</v>
      </c>
      <c r="AG150" s="82">
        <f>Statistiky_vypocty!AZ144</f>
        <v>0</v>
      </c>
      <c r="AH150" s="82">
        <f>Statistiky_vypocty!BA144</f>
        <v>0</v>
      </c>
      <c r="AI150" s="82">
        <f>Statistiky_vypocty!BB144</f>
        <v>0</v>
      </c>
      <c r="AJ150" s="82">
        <f>Statistiky_vypocty!BC144</f>
        <v>0</v>
      </c>
      <c r="AK150" s="82">
        <f>Statistiky_vypocty!BD144</f>
        <v>0</v>
      </c>
      <c r="AL150" s="82">
        <f>Statistiky_vypocty!BE144</f>
        <v>0</v>
      </c>
      <c r="AM150" s="82">
        <f>Statistiky_vypocty!BF144</f>
        <v>0</v>
      </c>
      <c r="AN150" s="82">
        <f>Statistiky_vypocty!BG144</f>
        <v>0</v>
      </c>
      <c r="AP150" s="82">
        <f>Statistiky_vypocty!BH144</f>
        <v>0</v>
      </c>
    </row>
    <row r="151" spans="15:42" x14ac:dyDescent="0.35">
      <c r="O151" s="119"/>
      <c r="P151" s="117" t="e">
        <f t="array" ref="P151">INDEX(jmeno,MATCH(LARGE($AP$8:$AP$76-ROW($AP$8:$AP$76)/COUNT($AP$8:$AP$76),ROW(P151)-ROW(P$9)+1),$AP$8:$AP$76-ROW($AP$8:$AP$76)/COUNT($AP$8:$AP$76),0))</f>
        <v>#NUM!</v>
      </c>
      <c r="Q151" s="120" t="e">
        <f t="shared" si="33"/>
        <v>#NUM!</v>
      </c>
      <c r="R151" s="118" t="e">
        <f t="shared" si="24"/>
        <v>#NUM!</v>
      </c>
      <c r="S151" s="118" t="e">
        <f t="shared" si="25"/>
        <v>#NUM!</v>
      </c>
      <c r="T151" s="118" t="e">
        <f t="shared" si="26"/>
        <v>#NUM!</v>
      </c>
      <c r="U151" s="118" t="e">
        <f t="shared" si="27"/>
        <v>#NUM!</v>
      </c>
      <c r="V151" s="118" t="e">
        <f t="shared" si="28"/>
        <v>#NUM!</v>
      </c>
      <c r="W151" s="119" t="e">
        <f t="shared" si="29"/>
        <v>#NUM!</v>
      </c>
      <c r="X151" s="118" t="s">
        <v>0</v>
      </c>
      <c r="Y151" s="120" t="e">
        <f t="shared" si="30"/>
        <v>#NUM!</v>
      </c>
      <c r="Z151" s="118" t="e">
        <f t="shared" si="34"/>
        <v>#NUM!</v>
      </c>
      <c r="AA151" s="118" t="e">
        <f t="shared" si="31"/>
        <v>#NUM!</v>
      </c>
      <c r="AB151" s="153" t="e">
        <f t="shared" si="32"/>
        <v>#NUM!</v>
      </c>
      <c r="AD151" s="82">
        <f>Statistiky_vypocty!AW145</f>
        <v>0</v>
      </c>
      <c r="AE151" s="82">
        <f>Statistiky_vypocty!AX145</f>
        <v>0</v>
      </c>
      <c r="AF151" s="82">
        <f>Statistiky_vypocty!AY145</f>
        <v>0</v>
      </c>
      <c r="AG151" s="82">
        <f>Statistiky_vypocty!AZ145</f>
        <v>0</v>
      </c>
      <c r="AH151" s="82">
        <f>Statistiky_vypocty!BA145</f>
        <v>0</v>
      </c>
      <c r="AI151" s="82">
        <f>Statistiky_vypocty!BB145</f>
        <v>0</v>
      </c>
      <c r="AJ151" s="82">
        <f>Statistiky_vypocty!BC145</f>
        <v>0</v>
      </c>
      <c r="AK151" s="82">
        <f>Statistiky_vypocty!BD145</f>
        <v>0</v>
      </c>
      <c r="AL151" s="82">
        <f>Statistiky_vypocty!BE145</f>
        <v>0</v>
      </c>
      <c r="AM151" s="82">
        <f>Statistiky_vypocty!BF145</f>
        <v>0</v>
      </c>
      <c r="AN151" s="82">
        <f>Statistiky_vypocty!BG145</f>
        <v>0</v>
      </c>
      <c r="AP151" s="82">
        <f>Statistiky_vypocty!BH145</f>
        <v>0</v>
      </c>
    </row>
    <row r="152" spans="15:42" x14ac:dyDescent="0.35">
      <c r="O152" s="83"/>
      <c r="P152" s="23" t="e">
        <f t="array" ref="P152">INDEX(jmeno,MATCH(LARGE($AP$8:$AP$76-ROW($AP$8:$AP$76)/COUNT($AP$8:$AP$76),ROW(P152)-ROW(P$9)+1),$AP$8:$AP$76-ROW($AP$8:$AP$76)/COUNT($AP$8:$AP$76),0))</f>
        <v>#NUM!</v>
      </c>
      <c r="Q152" s="85" t="e">
        <f t="shared" si="33"/>
        <v>#NUM!</v>
      </c>
      <c r="R152" s="81" t="e">
        <f t="shared" si="24"/>
        <v>#NUM!</v>
      </c>
      <c r="S152" s="81" t="e">
        <f t="shared" si="25"/>
        <v>#NUM!</v>
      </c>
      <c r="T152" s="81" t="e">
        <f t="shared" si="26"/>
        <v>#NUM!</v>
      </c>
      <c r="U152" s="81" t="e">
        <f t="shared" si="27"/>
        <v>#NUM!</v>
      </c>
      <c r="V152" s="81" t="e">
        <f t="shared" si="28"/>
        <v>#NUM!</v>
      </c>
      <c r="W152" s="119" t="e">
        <f t="shared" si="29"/>
        <v>#NUM!</v>
      </c>
      <c r="X152" s="81" t="s">
        <v>0</v>
      </c>
      <c r="Y152" s="120" t="e">
        <f t="shared" si="30"/>
        <v>#NUM!</v>
      </c>
      <c r="Z152" s="81" t="e">
        <f t="shared" si="34"/>
        <v>#NUM!</v>
      </c>
      <c r="AA152" s="81" t="e">
        <f t="shared" si="31"/>
        <v>#NUM!</v>
      </c>
      <c r="AB152" s="154" t="e">
        <f t="shared" si="32"/>
        <v>#NUM!</v>
      </c>
      <c r="AD152" s="82">
        <f>Statistiky_vypocty!AW146</f>
        <v>0</v>
      </c>
      <c r="AE152" s="82">
        <f>Statistiky_vypocty!AX146</f>
        <v>0</v>
      </c>
      <c r="AF152" s="82">
        <f>Statistiky_vypocty!AY146</f>
        <v>0</v>
      </c>
      <c r="AG152" s="82">
        <f>Statistiky_vypocty!AZ146</f>
        <v>0</v>
      </c>
      <c r="AH152" s="82">
        <f>Statistiky_vypocty!BA146</f>
        <v>0</v>
      </c>
      <c r="AI152" s="82">
        <f>Statistiky_vypocty!BB146</f>
        <v>0</v>
      </c>
      <c r="AJ152" s="82">
        <f>Statistiky_vypocty!BC146</f>
        <v>0</v>
      </c>
      <c r="AK152" s="82">
        <f>Statistiky_vypocty!BD146</f>
        <v>0</v>
      </c>
      <c r="AL152" s="82">
        <f>Statistiky_vypocty!BE146</f>
        <v>0</v>
      </c>
      <c r="AM152" s="82">
        <f>Statistiky_vypocty!BF146</f>
        <v>0</v>
      </c>
      <c r="AN152" s="82">
        <f>Statistiky_vypocty!BG146</f>
        <v>0</v>
      </c>
      <c r="AP152" s="82">
        <f>Statistiky_vypocty!BH146</f>
        <v>0</v>
      </c>
    </row>
    <row r="153" spans="15:42" x14ac:dyDescent="0.35">
      <c r="O153" s="119"/>
      <c r="P153" s="117" t="e">
        <f t="array" ref="P153">INDEX(jmeno,MATCH(LARGE($AP$8:$AP$76-ROW($AP$8:$AP$76)/COUNT($AP$8:$AP$76),ROW(P153)-ROW(P$9)+1),$AP$8:$AP$76-ROW($AP$8:$AP$76)/COUNT($AP$8:$AP$76),0))</f>
        <v>#NUM!</v>
      </c>
      <c r="Q153" s="120" t="e">
        <f t="shared" si="33"/>
        <v>#NUM!</v>
      </c>
      <c r="R153" s="118" t="e">
        <f t="shared" si="24"/>
        <v>#NUM!</v>
      </c>
      <c r="S153" s="118" t="e">
        <f t="shared" si="25"/>
        <v>#NUM!</v>
      </c>
      <c r="T153" s="118" t="e">
        <f t="shared" si="26"/>
        <v>#NUM!</v>
      </c>
      <c r="U153" s="118" t="e">
        <f t="shared" si="27"/>
        <v>#NUM!</v>
      </c>
      <c r="V153" s="118" t="e">
        <f t="shared" si="28"/>
        <v>#NUM!</v>
      </c>
      <c r="W153" s="119" t="e">
        <f t="shared" si="29"/>
        <v>#NUM!</v>
      </c>
      <c r="X153" s="118" t="s">
        <v>0</v>
      </c>
      <c r="Y153" s="120" t="e">
        <f t="shared" si="30"/>
        <v>#NUM!</v>
      </c>
      <c r="Z153" s="118" t="e">
        <f t="shared" si="34"/>
        <v>#NUM!</v>
      </c>
      <c r="AA153" s="118" t="e">
        <f t="shared" si="31"/>
        <v>#NUM!</v>
      </c>
      <c r="AB153" s="153" t="e">
        <f t="shared" si="32"/>
        <v>#NUM!</v>
      </c>
      <c r="AD153" s="82">
        <f>Statistiky_vypocty!AW147</f>
        <v>0</v>
      </c>
      <c r="AE153" s="82">
        <f>Statistiky_vypocty!AX147</f>
        <v>0</v>
      </c>
      <c r="AF153" s="82">
        <f>Statistiky_vypocty!AY147</f>
        <v>0</v>
      </c>
      <c r="AG153" s="82">
        <f>Statistiky_vypocty!AZ147</f>
        <v>0</v>
      </c>
      <c r="AH153" s="82">
        <f>Statistiky_vypocty!BA147</f>
        <v>0</v>
      </c>
      <c r="AI153" s="82">
        <f>Statistiky_vypocty!BB147</f>
        <v>0</v>
      </c>
      <c r="AJ153" s="82">
        <f>Statistiky_vypocty!BC147</f>
        <v>0</v>
      </c>
      <c r="AK153" s="82">
        <f>Statistiky_vypocty!BD147</f>
        <v>0</v>
      </c>
      <c r="AL153" s="82">
        <f>Statistiky_vypocty!BE147</f>
        <v>0</v>
      </c>
      <c r="AM153" s="82">
        <f>Statistiky_vypocty!BF147</f>
        <v>0</v>
      </c>
      <c r="AN153" s="82">
        <f>Statistiky_vypocty!BG147</f>
        <v>0</v>
      </c>
      <c r="AP153" s="82">
        <f>Statistiky_vypocty!BH147</f>
        <v>0</v>
      </c>
    </row>
    <row r="154" spans="15:42" x14ac:dyDescent="0.35">
      <c r="O154" s="83"/>
      <c r="P154" s="23" t="e">
        <f t="array" ref="P154">INDEX(jmeno,MATCH(LARGE($AP$8:$AP$76-ROW($AP$8:$AP$76)/COUNT($AP$8:$AP$76),ROW(P154)-ROW(P$9)+1),$AP$8:$AP$76-ROW($AP$8:$AP$76)/COUNT($AP$8:$AP$76),0))</f>
        <v>#NUM!</v>
      </c>
      <c r="Q154" s="85" t="e">
        <f t="shared" si="33"/>
        <v>#NUM!</v>
      </c>
      <c r="R154" s="81" t="e">
        <f t="shared" si="24"/>
        <v>#NUM!</v>
      </c>
      <c r="S154" s="81" t="e">
        <f t="shared" si="25"/>
        <v>#NUM!</v>
      </c>
      <c r="T154" s="81" t="e">
        <f t="shared" si="26"/>
        <v>#NUM!</v>
      </c>
      <c r="U154" s="81" t="e">
        <f t="shared" si="27"/>
        <v>#NUM!</v>
      </c>
      <c r="V154" s="81" t="e">
        <f t="shared" si="28"/>
        <v>#NUM!</v>
      </c>
      <c r="W154" s="119" t="e">
        <f t="shared" si="29"/>
        <v>#NUM!</v>
      </c>
      <c r="X154" s="81" t="s">
        <v>0</v>
      </c>
      <c r="Y154" s="120" t="e">
        <f t="shared" si="30"/>
        <v>#NUM!</v>
      </c>
      <c r="Z154" s="118" t="e">
        <f t="shared" si="34"/>
        <v>#NUM!</v>
      </c>
      <c r="AA154" s="118" t="e">
        <f t="shared" si="31"/>
        <v>#NUM!</v>
      </c>
      <c r="AB154" s="154" t="e">
        <f t="shared" si="32"/>
        <v>#NUM!</v>
      </c>
      <c r="AD154" s="82">
        <f>Statistiky_vypocty!AW148</f>
        <v>0</v>
      </c>
      <c r="AE154" s="82">
        <f>Statistiky_vypocty!AX148</f>
        <v>0</v>
      </c>
      <c r="AF154" s="82">
        <f>Statistiky_vypocty!AY148</f>
        <v>0</v>
      </c>
      <c r="AG154" s="82">
        <f>Statistiky_vypocty!AZ148</f>
        <v>0</v>
      </c>
      <c r="AH154" s="82">
        <f>Statistiky_vypocty!BA148</f>
        <v>0</v>
      </c>
      <c r="AI154" s="82">
        <f>Statistiky_vypocty!BB148</f>
        <v>0</v>
      </c>
      <c r="AJ154" s="82">
        <f>Statistiky_vypocty!BC148</f>
        <v>0</v>
      </c>
      <c r="AK154" s="82">
        <f>Statistiky_vypocty!BD148</f>
        <v>0</v>
      </c>
      <c r="AL154" s="82">
        <f>Statistiky_vypocty!BE148</f>
        <v>0</v>
      </c>
      <c r="AM154" s="82">
        <f>Statistiky_vypocty!BF148</f>
        <v>0</v>
      </c>
      <c r="AN154" s="82">
        <f>Statistiky_vypocty!BG148</f>
        <v>0</v>
      </c>
      <c r="AP154" s="82">
        <f>Statistiky_vypocty!BH148</f>
        <v>0</v>
      </c>
    </row>
    <row r="155" spans="15:42" x14ac:dyDescent="0.35">
      <c r="O155" s="119"/>
      <c r="P155" s="117" t="e">
        <f t="array" ref="P155">INDEX(jmeno,MATCH(LARGE($AP$8:$AP$76-ROW($AP$8:$AP$76)/COUNT($AP$8:$AP$76),ROW(P155)-ROW(P$9)+1),$AP$8:$AP$76-ROW($AP$8:$AP$76)/COUNT($AP$8:$AP$76),0))</f>
        <v>#NUM!</v>
      </c>
      <c r="Q155" s="120" t="e">
        <f t="shared" si="33"/>
        <v>#NUM!</v>
      </c>
      <c r="R155" s="118" t="e">
        <f t="shared" si="24"/>
        <v>#NUM!</v>
      </c>
      <c r="S155" s="118" t="e">
        <f t="shared" si="25"/>
        <v>#NUM!</v>
      </c>
      <c r="T155" s="118" t="e">
        <f t="shared" si="26"/>
        <v>#NUM!</v>
      </c>
      <c r="U155" s="118" t="e">
        <f t="shared" si="27"/>
        <v>#NUM!</v>
      </c>
      <c r="V155" s="118" t="e">
        <f t="shared" si="28"/>
        <v>#NUM!</v>
      </c>
      <c r="W155" s="119" t="e">
        <f t="shared" si="29"/>
        <v>#NUM!</v>
      </c>
      <c r="X155" s="118" t="s">
        <v>0</v>
      </c>
      <c r="Y155" s="120" t="e">
        <f t="shared" si="30"/>
        <v>#NUM!</v>
      </c>
      <c r="Z155" s="81" t="e">
        <f t="shared" si="34"/>
        <v>#NUM!</v>
      </c>
      <c r="AA155" s="81" t="e">
        <f t="shared" si="31"/>
        <v>#NUM!</v>
      </c>
      <c r="AB155" s="153" t="e">
        <f t="shared" si="32"/>
        <v>#NUM!</v>
      </c>
      <c r="AD155" s="82">
        <f>Statistiky_vypocty!AW149</f>
        <v>0</v>
      </c>
      <c r="AE155" s="82">
        <f>Statistiky_vypocty!AX149</f>
        <v>0</v>
      </c>
      <c r="AF155" s="82">
        <f>Statistiky_vypocty!AY149</f>
        <v>0</v>
      </c>
      <c r="AG155" s="82">
        <f>Statistiky_vypocty!AZ149</f>
        <v>0</v>
      </c>
      <c r="AH155" s="82">
        <f>Statistiky_vypocty!BA149</f>
        <v>0</v>
      </c>
      <c r="AI155" s="82">
        <f>Statistiky_vypocty!BB149</f>
        <v>0</v>
      </c>
      <c r="AJ155" s="82">
        <f>Statistiky_vypocty!BC149</f>
        <v>0</v>
      </c>
      <c r="AK155" s="82">
        <f>Statistiky_vypocty!BD149</f>
        <v>0</v>
      </c>
      <c r="AL155" s="82">
        <f>Statistiky_vypocty!BE149</f>
        <v>0</v>
      </c>
      <c r="AM155" s="82">
        <f>Statistiky_vypocty!BF149</f>
        <v>0</v>
      </c>
      <c r="AN155" s="82">
        <f>Statistiky_vypocty!BG149</f>
        <v>0</v>
      </c>
      <c r="AP155" s="82">
        <f>Statistiky_vypocty!BH149</f>
        <v>0</v>
      </c>
    </row>
    <row r="156" spans="15:42" x14ac:dyDescent="0.35">
      <c r="O156" s="83"/>
      <c r="P156" s="23" t="e">
        <f t="array" ref="P156">INDEX(jmeno,MATCH(LARGE($AP$8:$AP$76-ROW($AP$8:$AP$76)/COUNT($AP$8:$AP$76),ROW(P156)-ROW(P$9)+1),$AP$8:$AP$76-ROW($AP$8:$AP$76)/COUNT($AP$8:$AP$76),0))</f>
        <v>#NUM!</v>
      </c>
      <c r="Q156" s="85" t="e">
        <f t="shared" si="33"/>
        <v>#NUM!</v>
      </c>
      <c r="R156" s="81" t="e">
        <f t="shared" si="24"/>
        <v>#NUM!</v>
      </c>
      <c r="S156" s="81" t="e">
        <f t="shared" si="25"/>
        <v>#NUM!</v>
      </c>
      <c r="T156" s="81" t="e">
        <f t="shared" si="26"/>
        <v>#NUM!</v>
      </c>
      <c r="U156" s="81" t="e">
        <f t="shared" si="27"/>
        <v>#NUM!</v>
      </c>
      <c r="V156" s="81" t="e">
        <f t="shared" si="28"/>
        <v>#NUM!</v>
      </c>
      <c r="W156" s="119" t="e">
        <f t="shared" si="29"/>
        <v>#NUM!</v>
      </c>
      <c r="X156" s="81" t="s">
        <v>0</v>
      </c>
      <c r="Y156" s="120" t="e">
        <f t="shared" si="30"/>
        <v>#NUM!</v>
      </c>
      <c r="Z156" s="118" t="e">
        <f t="shared" si="34"/>
        <v>#NUM!</v>
      </c>
      <c r="AA156" s="118" t="e">
        <f t="shared" si="31"/>
        <v>#NUM!</v>
      </c>
      <c r="AB156" s="154" t="e">
        <f t="shared" si="32"/>
        <v>#NUM!</v>
      </c>
      <c r="AD156" s="82">
        <f>Statistiky_vypocty!AW150</f>
        <v>0</v>
      </c>
      <c r="AE156" s="82">
        <f>Statistiky_vypocty!AX150</f>
        <v>0</v>
      </c>
      <c r="AF156" s="82">
        <f>Statistiky_vypocty!AY150</f>
        <v>0</v>
      </c>
      <c r="AG156" s="82">
        <f>Statistiky_vypocty!AZ150</f>
        <v>0</v>
      </c>
      <c r="AH156" s="82">
        <f>Statistiky_vypocty!BA150</f>
        <v>0</v>
      </c>
      <c r="AI156" s="82">
        <f>Statistiky_vypocty!BB150</f>
        <v>0</v>
      </c>
      <c r="AJ156" s="82">
        <f>Statistiky_vypocty!BC150</f>
        <v>0</v>
      </c>
      <c r="AK156" s="82">
        <f>Statistiky_vypocty!BD150</f>
        <v>0</v>
      </c>
      <c r="AL156" s="82">
        <f>Statistiky_vypocty!BE150</f>
        <v>0</v>
      </c>
      <c r="AM156" s="82">
        <f>Statistiky_vypocty!BF150</f>
        <v>0</v>
      </c>
      <c r="AN156" s="82">
        <f>Statistiky_vypocty!BG150</f>
        <v>0</v>
      </c>
      <c r="AP156" s="82">
        <f>Statistiky_vypocty!BH150</f>
        <v>0</v>
      </c>
    </row>
    <row r="157" spans="15:42" x14ac:dyDescent="0.35">
      <c r="O157" s="119"/>
      <c r="P157" s="117" t="e">
        <f t="array" ref="P157">INDEX(jmeno,MATCH(LARGE($AP$8:$AP$76-ROW($AP$8:$AP$76)/COUNT($AP$8:$AP$76),ROW(P157)-ROW(P$9)+1),$AP$8:$AP$76-ROW($AP$8:$AP$76)/COUNT($AP$8:$AP$76),0))</f>
        <v>#NUM!</v>
      </c>
      <c r="Q157" s="120" t="e">
        <f t="shared" si="33"/>
        <v>#NUM!</v>
      </c>
      <c r="R157" s="118" t="e">
        <f t="shared" si="24"/>
        <v>#NUM!</v>
      </c>
      <c r="S157" s="118" t="e">
        <f t="shared" si="25"/>
        <v>#NUM!</v>
      </c>
      <c r="T157" s="118" t="e">
        <f t="shared" si="26"/>
        <v>#NUM!</v>
      </c>
      <c r="U157" s="118" t="e">
        <f t="shared" si="27"/>
        <v>#NUM!</v>
      </c>
      <c r="V157" s="118" t="e">
        <f t="shared" si="28"/>
        <v>#NUM!</v>
      </c>
      <c r="W157" s="119" t="e">
        <f t="shared" si="29"/>
        <v>#NUM!</v>
      </c>
      <c r="X157" s="118" t="s">
        <v>0</v>
      </c>
      <c r="Y157" s="120" t="e">
        <f t="shared" si="30"/>
        <v>#NUM!</v>
      </c>
      <c r="Z157" s="118" t="e">
        <f t="shared" si="34"/>
        <v>#NUM!</v>
      </c>
      <c r="AA157" s="118" t="e">
        <f t="shared" si="31"/>
        <v>#NUM!</v>
      </c>
      <c r="AB157" s="153" t="e">
        <f t="shared" si="32"/>
        <v>#NUM!</v>
      </c>
      <c r="AD157" s="82">
        <f>Statistiky_vypocty!AW151</f>
        <v>0</v>
      </c>
      <c r="AE157" s="82">
        <f>Statistiky_vypocty!AX151</f>
        <v>0</v>
      </c>
      <c r="AF157" s="82">
        <f>Statistiky_vypocty!AY151</f>
        <v>0</v>
      </c>
      <c r="AG157" s="82">
        <f>Statistiky_vypocty!AZ151</f>
        <v>0</v>
      </c>
      <c r="AH157" s="82">
        <f>Statistiky_vypocty!BA151</f>
        <v>0</v>
      </c>
      <c r="AI157" s="82">
        <f>Statistiky_vypocty!BB151</f>
        <v>0</v>
      </c>
      <c r="AJ157" s="82">
        <f>Statistiky_vypocty!BC151</f>
        <v>0</v>
      </c>
      <c r="AK157" s="82">
        <f>Statistiky_vypocty!BD151</f>
        <v>0</v>
      </c>
      <c r="AL157" s="82">
        <f>Statistiky_vypocty!BE151</f>
        <v>0</v>
      </c>
      <c r="AM157" s="82">
        <f>Statistiky_vypocty!BF151</f>
        <v>0</v>
      </c>
      <c r="AN157" s="82">
        <f>Statistiky_vypocty!BG151</f>
        <v>0</v>
      </c>
      <c r="AP157" s="82">
        <f>Statistiky_vypocty!BH151</f>
        <v>0</v>
      </c>
    </row>
    <row r="158" spans="15:42" x14ac:dyDescent="0.35">
      <c r="O158" s="83"/>
      <c r="P158" s="23" t="e">
        <f t="array" ref="P158">INDEX(jmeno,MATCH(LARGE($AP$8:$AP$76-ROW($AP$8:$AP$76)/COUNT($AP$8:$AP$76),ROW(P158)-ROW(P$9)+1),$AP$8:$AP$76-ROW($AP$8:$AP$76)/COUNT($AP$8:$AP$76),0))</f>
        <v>#NUM!</v>
      </c>
      <c r="Q158" s="85" t="e">
        <f t="shared" si="33"/>
        <v>#NUM!</v>
      </c>
      <c r="R158" s="81" t="e">
        <f t="shared" si="24"/>
        <v>#NUM!</v>
      </c>
      <c r="S158" s="81" t="e">
        <f t="shared" si="25"/>
        <v>#NUM!</v>
      </c>
      <c r="T158" s="81" t="e">
        <f t="shared" si="26"/>
        <v>#NUM!</v>
      </c>
      <c r="U158" s="81" t="e">
        <f t="shared" si="27"/>
        <v>#NUM!</v>
      </c>
      <c r="V158" s="81" t="e">
        <f t="shared" si="28"/>
        <v>#NUM!</v>
      </c>
      <c r="W158" s="119" t="e">
        <f t="shared" si="29"/>
        <v>#NUM!</v>
      </c>
      <c r="X158" s="81" t="s">
        <v>0</v>
      </c>
      <c r="Y158" s="120" t="e">
        <f t="shared" si="30"/>
        <v>#NUM!</v>
      </c>
      <c r="Z158" s="81" t="e">
        <f t="shared" si="34"/>
        <v>#NUM!</v>
      </c>
      <c r="AA158" s="81" t="e">
        <f t="shared" si="31"/>
        <v>#NUM!</v>
      </c>
      <c r="AB158" s="154" t="e">
        <f t="shared" si="32"/>
        <v>#NUM!</v>
      </c>
      <c r="AD158" s="82">
        <f>Statistiky_vypocty!AW152</f>
        <v>0</v>
      </c>
      <c r="AE158" s="82">
        <f>Statistiky_vypocty!AX152</f>
        <v>0</v>
      </c>
      <c r="AF158" s="82">
        <f>Statistiky_vypocty!AY152</f>
        <v>0</v>
      </c>
      <c r="AG158" s="82">
        <f>Statistiky_vypocty!AZ152</f>
        <v>0</v>
      </c>
      <c r="AH158" s="82">
        <f>Statistiky_vypocty!BA152</f>
        <v>0</v>
      </c>
      <c r="AI158" s="82">
        <f>Statistiky_vypocty!BB152</f>
        <v>0</v>
      </c>
      <c r="AJ158" s="82">
        <f>Statistiky_vypocty!BC152</f>
        <v>0</v>
      </c>
      <c r="AK158" s="82">
        <f>Statistiky_vypocty!BD152</f>
        <v>0</v>
      </c>
      <c r="AL158" s="82">
        <f>Statistiky_vypocty!BE152</f>
        <v>0</v>
      </c>
      <c r="AM158" s="82">
        <f>Statistiky_vypocty!BF152</f>
        <v>0</v>
      </c>
      <c r="AN158" s="82">
        <f>Statistiky_vypocty!BG152</f>
        <v>0</v>
      </c>
      <c r="AP158" s="82">
        <f>Statistiky_vypocty!BH152</f>
        <v>0</v>
      </c>
    </row>
    <row r="159" spans="15:42" x14ac:dyDescent="0.35">
      <c r="O159" s="119"/>
      <c r="P159" s="117" t="e">
        <f t="array" ref="P159">INDEX(jmeno,MATCH(LARGE($AP$8:$AP$76-ROW($AP$8:$AP$76)/COUNT($AP$8:$AP$76),ROW(P159)-ROW(P$9)+1),$AP$8:$AP$76-ROW($AP$8:$AP$76)/COUNT($AP$8:$AP$76),0))</f>
        <v>#NUM!</v>
      </c>
      <c r="Q159" s="120" t="e">
        <f t="shared" si="33"/>
        <v>#NUM!</v>
      </c>
      <c r="R159" s="118" t="e">
        <f t="shared" si="24"/>
        <v>#NUM!</v>
      </c>
      <c r="S159" s="118" t="e">
        <f t="shared" si="25"/>
        <v>#NUM!</v>
      </c>
      <c r="T159" s="118" t="e">
        <f t="shared" si="26"/>
        <v>#NUM!</v>
      </c>
      <c r="U159" s="118" t="e">
        <f t="shared" si="27"/>
        <v>#NUM!</v>
      </c>
      <c r="V159" s="118" t="e">
        <f t="shared" si="28"/>
        <v>#NUM!</v>
      </c>
      <c r="W159" s="119" t="e">
        <f t="shared" si="29"/>
        <v>#NUM!</v>
      </c>
      <c r="X159" s="118" t="s">
        <v>0</v>
      </c>
      <c r="Y159" s="120" t="e">
        <f t="shared" si="30"/>
        <v>#NUM!</v>
      </c>
      <c r="Z159" s="118" t="e">
        <f t="shared" si="34"/>
        <v>#NUM!</v>
      </c>
      <c r="AA159" s="118" t="e">
        <f t="shared" si="31"/>
        <v>#NUM!</v>
      </c>
      <c r="AB159" s="153" t="e">
        <f t="shared" si="32"/>
        <v>#NUM!</v>
      </c>
      <c r="AD159" s="82">
        <f>Statistiky_vypocty!AW153</f>
        <v>0</v>
      </c>
      <c r="AE159" s="82">
        <f>Statistiky_vypocty!AX153</f>
        <v>0</v>
      </c>
      <c r="AF159" s="82">
        <f>Statistiky_vypocty!AY153</f>
        <v>0</v>
      </c>
      <c r="AG159" s="82">
        <f>Statistiky_vypocty!AZ153</f>
        <v>0</v>
      </c>
      <c r="AH159" s="82">
        <f>Statistiky_vypocty!BA153</f>
        <v>0</v>
      </c>
      <c r="AI159" s="82">
        <f>Statistiky_vypocty!BB153</f>
        <v>0</v>
      </c>
      <c r="AJ159" s="82">
        <f>Statistiky_vypocty!BC153</f>
        <v>0</v>
      </c>
      <c r="AK159" s="82">
        <f>Statistiky_vypocty!BD153</f>
        <v>0</v>
      </c>
      <c r="AL159" s="82">
        <f>Statistiky_vypocty!BE153</f>
        <v>0</v>
      </c>
      <c r="AM159" s="82">
        <f>Statistiky_vypocty!BF153</f>
        <v>0</v>
      </c>
      <c r="AN159" s="82">
        <f>Statistiky_vypocty!BG153</f>
        <v>0</v>
      </c>
      <c r="AP159" s="82">
        <f>Statistiky_vypocty!BH153</f>
        <v>0</v>
      </c>
    </row>
    <row r="160" spans="15:42" x14ac:dyDescent="0.35">
      <c r="O160" s="83"/>
      <c r="P160" s="23" t="e">
        <f t="array" ref="P160">INDEX(jmeno,MATCH(LARGE($AP$8:$AP$76-ROW($AP$8:$AP$76)/COUNT($AP$8:$AP$76),ROW(P160)-ROW(P$9)+1),$AP$8:$AP$76-ROW($AP$8:$AP$76)/COUNT($AP$8:$AP$76),0))</f>
        <v>#NUM!</v>
      </c>
      <c r="Q160" s="85" t="e">
        <f t="shared" si="33"/>
        <v>#NUM!</v>
      </c>
      <c r="R160" s="81" t="e">
        <f t="shared" si="24"/>
        <v>#NUM!</v>
      </c>
      <c r="S160" s="81" t="e">
        <f t="shared" si="25"/>
        <v>#NUM!</v>
      </c>
      <c r="T160" s="81" t="e">
        <f t="shared" si="26"/>
        <v>#NUM!</v>
      </c>
      <c r="U160" s="81" t="e">
        <f t="shared" si="27"/>
        <v>#NUM!</v>
      </c>
      <c r="V160" s="81" t="e">
        <f t="shared" si="28"/>
        <v>#NUM!</v>
      </c>
      <c r="W160" s="119" t="e">
        <f t="shared" si="29"/>
        <v>#NUM!</v>
      </c>
      <c r="X160" s="81" t="s">
        <v>0</v>
      </c>
      <c r="Y160" s="120" t="e">
        <f t="shared" si="30"/>
        <v>#NUM!</v>
      </c>
      <c r="Z160" s="118" t="e">
        <f t="shared" si="34"/>
        <v>#NUM!</v>
      </c>
      <c r="AA160" s="118" t="e">
        <f t="shared" si="31"/>
        <v>#NUM!</v>
      </c>
      <c r="AB160" s="154" t="e">
        <f t="shared" si="32"/>
        <v>#NUM!</v>
      </c>
      <c r="AD160" s="82">
        <f>Statistiky_vypocty!AW154</f>
        <v>0</v>
      </c>
      <c r="AE160" s="82">
        <f>Statistiky_vypocty!AX154</f>
        <v>0</v>
      </c>
      <c r="AF160" s="82">
        <f>Statistiky_vypocty!AY154</f>
        <v>0</v>
      </c>
      <c r="AG160" s="82">
        <f>Statistiky_vypocty!AZ154</f>
        <v>0</v>
      </c>
      <c r="AH160" s="82">
        <f>Statistiky_vypocty!BA154</f>
        <v>0</v>
      </c>
      <c r="AI160" s="82">
        <f>Statistiky_vypocty!BB154</f>
        <v>0</v>
      </c>
      <c r="AJ160" s="82">
        <f>Statistiky_vypocty!BC154</f>
        <v>0</v>
      </c>
      <c r="AK160" s="82">
        <f>Statistiky_vypocty!BD154</f>
        <v>0</v>
      </c>
      <c r="AL160" s="82">
        <f>Statistiky_vypocty!BE154</f>
        <v>0</v>
      </c>
      <c r="AM160" s="82">
        <f>Statistiky_vypocty!BF154</f>
        <v>0</v>
      </c>
      <c r="AN160" s="82">
        <f>Statistiky_vypocty!BG154</f>
        <v>0</v>
      </c>
      <c r="AP160" s="82">
        <f>Statistiky_vypocty!BH154</f>
        <v>0</v>
      </c>
    </row>
    <row r="161" spans="15:42" x14ac:dyDescent="0.35">
      <c r="O161" s="119"/>
      <c r="P161" s="117" t="e">
        <f t="array" ref="P161">INDEX(jmeno,MATCH(LARGE($AP$8:$AP$76-ROW($AP$8:$AP$76)/COUNT($AP$8:$AP$76),ROW(P161)-ROW(P$9)+1),$AP$8:$AP$76-ROW($AP$8:$AP$76)/COUNT($AP$8:$AP$76),0))</f>
        <v>#NUM!</v>
      </c>
      <c r="Q161" s="120" t="e">
        <f t="shared" si="33"/>
        <v>#NUM!</v>
      </c>
      <c r="R161" s="118" t="e">
        <f t="shared" si="24"/>
        <v>#NUM!</v>
      </c>
      <c r="S161" s="118" t="e">
        <f t="shared" si="25"/>
        <v>#NUM!</v>
      </c>
      <c r="T161" s="118" t="e">
        <f t="shared" si="26"/>
        <v>#NUM!</v>
      </c>
      <c r="U161" s="118" t="e">
        <f t="shared" si="27"/>
        <v>#NUM!</v>
      </c>
      <c r="V161" s="118" t="e">
        <f t="shared" si="28"/>
        <v>#NUM!</v>
      </c>
      <c r="W161" s="119" t="e">
        <f t="shared" si="29"/>
        <v>#NUM!</v>
      </c>
      <c r="X161" s="118" t="s">
        <v>0</v>
      </c>
      <c r="Y161" s="120" t="e">
        <f t="shared" si="30"/>
        <v>#NUM!</v>
      </c>
      <c r="Z161" s="81" t="e">
        <f t="shared" si="34"/>
        <v>#NUM!</v>
      </c>
      <c r="AA161" s="81" t="e">
        <f t="shared" si="31"/>
        <v>#NUM!</v>
      </c>
      <c r="AB161" s="153" t="e">
        <f t="shared" si="32"/>
        <v>#NUM!</v>
      </c>
      <c r="AD161" s="82">
        <f>Statistiky_vypocty!AW155</f>
        <v>0</v>
      </c>
      <c r="AE161" s="82">
        <f>Statistiky_vypocty!AX155</f>
        <v>0</v>
      </c>
      <c r="AF161" s="82">
        <f>Statistiky_vypocty!AY155</f>
        <v>0</v>
      </c>
      <c r="AG161" s="82">
        <f>Statistiky_vypocty!AZ155</f>
        <v>0</v>
      </c>
      <c r="AH161" s="82">
        <f>Statistiky_vypocty!BA155</f>
        <v>0</v>
      </c>
      <c r="AI161" s="82">
        <f>Statistiky_vypocty!BB155</f>
        <v>0</v>
      </c>
      <c r="AJ161" s="82">
        <f>Statistiky_vypocty!BC155</f>
        <v>0</v>
      </c>
      <c r="AK161" s="82">
        <f>Statistiky_vypocty!BD155</f>
        <v>0</v>
      </c>
      <c r="AL161" s="82">
        <f>Statistiky_vypocty!BE155</f>
        <v>0</v>
      </c>
      <c r="AM161" s="82">
        <f>Statistiky_vypocty!BF155</f>
        <v>0</v>
      </c>
      <c r="AN161" s="82">
        <f>Statistiky_vypocty!BG155</f>
        <v>0</v>
      </c>
      <c r="AP161" s="82">
        <f>Statistiky_vypocty!BH155</f>
        <v>0</v>
      </c>
    </row>
    <row r="162" spans="15:42" x14ac:dyDescent="0.35">
      <c r="O162" s="83"/>
      <c r="P162" s="23" t="e">
        <f t="array" ref="P162">INDEX(jmeno,MATCH(LARGE($AP$8:$AP$76-ROW($AP$8:$AP$76)/COUNT($AP$8:$AP$76),ROW(P162)-ROW(P$9)+1),$AP$8:$AP$76-ROW($AP$8:$AP$76)/COUNT($AP$8:$AP$76),0))</f>
        <v>#NUM!</v>
      </c>
      <c r="Q162" s="85" t="e">
        <f t="shared" si="33"/>
        <v>#NUM!</v>
      </c>
      <c r="R162" s="81" t="e">
        <f t="shared" si="24"/>
        <v>#NUM!</v>
      </c>
      <c r="S162" s="81" t="e">
        <f t="shared" si="25"/>
        <v>#NUM!</v>
      </c>
      <c r="T162" s="81" t="e">
        <f t="shared" si="26"/>
        <v>#NUM!</v>
      </c>
      <c r="U162" s="81" t="e">
        <f t="shared" si="27"/>
        <v>#NUM!</v>
      </c>
      <c r="V162" s="81" t="e">
        <f t="shared" si="28"/>
        <v>#NUM!</v>
      </c>
      <c r="W162" s="119" t="e">
        <f t="shared" si="29"/>
        <v>#NUM!</v>
      </c>
      <c r="X162" s="81" t="s">
        <v>0</v>
      </c>
      <c r="Y162" s="120" t="e">
        <f t="shared" si="30"/>
        <v>#NUM!</v>
      </c>
      <c r="Z162" s="118" t="e">
        <f t="shared" si="34"/>
        <v>#NUM!</v>
      </c>
      <c r="AA162" s="118" t="e">
        <f t="shared" si="31"/>
        <v>#NUM!</v>
      </c>
      <c r="AB162" s="154" t="e">
        <f t="shared" si="32"/>
        <v>#NUM!</v>
      </c>
      <c r="AD162" s="82">
        <f>Statistiky_vypocty!AW156</f>
        <v>0</v>
      </c>
      <c r="AE162" s="82">
        <f>Statistiky_vypocty!AX156</f>
        <v>0</v>
      </c>
      <c r="AF162" s="82">
        <f>Statistiky_vypocty!AY156</f>
        <v>0</v>
      </c>
      <c r="AG162" s="82">
        <f>Statistiky_vypocty!AZ156</f>
        <v>0</v>
      </c>
      <c r="AH162" s="82">
        <f>Statistiky_vypocty!BA156</f>
        <v>0</v>
      </c>
      <c r="AI162" s="82">
        <f>Statistiky_vypocty!BB156</f>
        <v>0</v>
      </c>
      <c r="AJ162" s="82">
        <f>Statistiky_vypocty!BC156</f>
        <v>0</v>
      </c>
      <c r="AK162" s="82">
        <f>Statistiky_vypocty!BD156</f>
        <v>0</v>
      </c>
      <c r="AL162" s="82">
        <f>Statistiky_vypocty!BE156</f>
        <v>0</v>
      </c>
      <c r="AM162" s="82">
        <f>Statistiky_vypocty!BF156</f>
        <v>0</v>
      </c>
      <c r="AN162" s="82">
        <f>Statistiky_vypocty!BG156</f>
        <v>0</v>
      </c>
      <c r="AP162" s="82">
        <f>Statistiky_vypocty!BH156</f>
        <v>0</v>
      </c>
    </row>
    <row r="163" spans="15:42" x14ac:dyDescent="0.35">
      <c r="O163" s="119"/>
      <c r="P163" s="117" t="e">
        <f t="array" ref="P163">INDEX(jmeno,MATCH(LARGE($AP$8:$AP$76-ROW($AP$8:$AP$76)/COUNT($AP$8:$AP$76),ROW(P163)-ROW(P$9)+1),$AP$8:$AP$76-ROW($AP$8:$AP$76)/COUNT($AP$8:$AP$76),0))</f>
        <v>#NUM!</v>
      </c>
      <c r="Q163" s="120" t="e">
        <f t="shared" si="33"/>
        <v>#NUM!</v>
      </c>
      <c r="R163" s="118" t="e">
        <f t="shared" si="24"/>
        <v>#NUM!</v>
      </c>
      <c r="S163" s="118" t="e">
        <f t="shared" si="25"/>
        <v>#NUM!</v>
      </c>
      <c r="T163" s="118" t="e">
        <f t="shared" si="26"/>
        <v>#NUM!</v>
      </c>
      <c r="U163" s="118" t="e">
        <f t="shared" si="27"/>
        <v>#NUM!</v>
      </c>
      <c r="V163" s="118" t="e">
        <f t="shared" si="28"/>
        <v>#NUM!</v>
      </c>
      <c r="W163" s="119" t="e">
        <f t="shared" si="29"/>
        <v>#NUM!</v>
      </c>
      <c r="X163" s="118" t="s">
        <v>0</v>
      </c>
      <c r="Y163" s="120" t="e">
        <f t="shared" si="30"/>
        <v>#NUM!</v>
      </c>
      <c r="Z163" s="118" t="e">
        <f t="shared" si="34"/>
        <v>#NUM!</v>
      </c>
      <c r="AA163" s="118" t="e">
        <f t="shared" si="31"/>
        <v>#NUM!</v>
      </c>
      <c r="AB163" s="153" t="e">
        <f t="shared" si="32"/>
        <v>#NUM!</v>
      </c>
      <c r="AD163" s="82">
        <f>Statistiky_vypocty!AW157</f>
        <v>0</v>
      </c>
      <c r="AE163" s="82">
        <f>Statistiky_vypocty!AX157</f>
        <v>0</v>
      </c>
      <c r="AF163" s="82">
        <f>Statistiky_vypocty!AY157</f>
        <v>0</v>
      </c>
      <c r="AG163" s="82">
        <f>Statistiky_vypocty!AZ157</f>
        <v>0</v>
      </c>
      <c r="AH163" s="82">
        <f>Statistiky_vypocty!BA157</f>
        <v>0</v>
      </c>
      <c r="AI163" s="82">
        <f>Statistiky_vypocty!BB157</f>
        <v>0</v>
      </c>
      <c r="AJ163" s="82">
        <f>Statistiky_vypocty!BC157</f>
        <v>0</v>
      </c>
      <c r="AK163" s="82">
        <f>Statistiky_vypocty!BD157</f>
        <v>0</v>
      </c>
      <c r="AL163" s="82">
        <f>Statistiky_vypocty!BE157</f>
        <v>0</v>
      </c>
      <c r="AM163" s="82">
        <f>Statistiky_vypocty!BF157</f>
        <v>0</v>
      </c>
      <c r="AN163" s="82">
        <f>Statistiky_vypocty!BG157</f>
        <v>0</v>
      </c>
      <c r="AP163" s="82">
        <f>Statistiky_vypocty!BH157</f>
        <v>0</v>
      </c>
    </row>
    <row r="164" spans="15:42" x14ac:dyDescent="0.35">
      <c r="O164" s="83"/>
      <c r="P164" s="23" t="e">
        <f t="array" ref="P164">INDEX(jmeno,MATCH(LARGE($AP$8:$AP$76-ROW($AP$8:$AP$76)/COUNT($AP$8:$AP$76),ROW(P164)-ROW(P$9)+1),$AP$8:$AP$76-ROW($AP$8:$AP$76)/COUNT($AP$8:$AP$76),0))</f>
        <v>#NUM!</v>
      </c>
      <c r="Q164" s="85" t="e">
        <f t="shared" si="33"/>
        <v>#NUM!</v>
      </c>
      <c r="R164" s="81" t="e">
        <f t="shared" si="24"/>
        <v>#NUM!</v>
      </c>
      <c r="S164" s="81" t="e">
        <f t="shared" si="25"/>
        <v>#NUM!</v>
      </c>
      <c r="T164" s="81" t="e">
        <f t="shared" si="26"/>
        <v>#NUM!</v>
      </c>
      <c r="U164" s="81" t="e">
        <f t="shared" si="27"/>
        <v>#NUM!</v>
      </c>
      <c r="V164" s="81" t="e">
        <f t="shared" si="28"/>
        <v>#NUM!</v>
      </c>
      <c r="W164" s="119" t="e">
        <f t="shared" si="29"/>
        <v>#NUM!</v>
      </c>
      <c r="X164" s="81" t="s">
        <v>0</v>
      </c>
      <c r="Y164" s="120" t="e">
        <f t="shared" si="30"/>
        <v>#NUM!</v>
      </c>
      <c r="Z164" s="81" t="e">
        <f t="shared" si="34"/>
        <v>#NUM!</v>
      </c>
      <c r="AA164" s="81" t="e">
        <f t="shared" si="31"/>
        <v>#NUM!</v>
      </c>
      <c r="AB164" s="154" t="e">
        <f t="shared" si="32"/>
        <v>#NUM!</v>
      </c>
      <c r="AD164" s="82">
        <f>Statistiky_vypocty!AW158</f>
        <v>0</v>
      </c>
      <c r="AE164" s="82">
        <f>Statistiky_vypocty!AX158</f>
        <v>0</v>
      </c>
      <c r="AF164" s="82">
        <f>Statistiky_vypocty!AY158</f>
        <v>0</v>
      </c>
      <c r="AG164" s="82">
        <f>Statistiky_vypocty!AZ158</f>
        <v>0</v>
      </c>
      <c r="AH164" s="82">
        <f>Statistiky_vypocty!BA158</f>
        <v>0</v>
      </c>
      <c r="AI164" s="82">
        <f>Statistiky_vypocty!BB158</f>
        <v>0</v>
      </c>
      <c r="AJ164" s="82">
        <f>Statistiky_vypocty!BC158</f>
        <v>0</v>
      </c>
      <c r="AK164" s="82">
        <f>Statistiky_vypocty!BD158</f>
        <v>0</v>
      </c>
      <c r="AL164" s="82">
        <f>Statistiky_vypocty!BE158</f>
        <v>0</v>
      </c>
      <c r="AM164" s="82">
        <f>Statistiky_vypocty!BF158</f>
        <v>0</v>
      </c>
      <c r="AN164" s="82">
        <f>Statistiky_vypocty!BG158</f>
        <v>0</v>
      </c>
      <c r="AP164" s="82">
        <f>Statistiky_vypocty!BH158</f>
        <v>0</v>
      </c>
    </row>
    <row r="165" spans="15:42" x14ac:dyDescent="0.35">
      <c r="O165" s="119"/>
      <c r="P165" s="117" t="e">
        <f t="array" ref="P165">INDEX(jmeno,MATCH(LARGE($AP$8:$AP$76-ROW($AP$8:$AP$76)/COUNT($AP$8:$AP$76),ROW(P165)-ROW(P$9)+1),$AP$8:$AP$76-ROW($AP$8:$AP$76)/COUNT($AP$8:$AP$76),0))</f>
        <v>#NUM!</v>
      </c>
      <c r="Q165" s="120" t="e">
        <f t="shared" si="33"/>
        <v>#NUM!</v>
      </c>
      <c r="R165" s="118" t="e">
        <f t="shared" si="24"/>
        <v>#NUM!</v>
      </c>
      <c r="S165" s="118" t="e">
        <f t="shared" si="25"/>
        <v>#NUM!</v>
      </c>
      <c r="T165" s="118" t="e">
        <f t="shared" si="26"/>
        <v>#NUM!</v>
      </c>
      <c r="U165" s="118" t="e">
        <f t="shared" si="27"/>
        <v>#NUM!</v>
      </c>
      <c r="V165" s="118" t="e">
        <f t="shared" si="28"/>
        <v>#NUM!</v>
      </c>
      <c r="W165" s="119" t="e">
        <f t="shared" si="29"/>
        <v>#NUM!</v>
      </c>
      <c r="X165" s="118" t="s">
        <v>0</v>
      </c>
      <c r="Y165" s="120" t="e">
        <f t="shared" si="30"/>
        <v>#NUM!</v>
      </c>
      <c r="Z165" s="118" t="e">
        <f t="shared" si="34"/>
        <v>#NUM!</v>
      </c>
      <c r="AA165" s="118" t="e">
        <f t="shared" si="31"/>
        <v>#NUM!</v>
      </c>
      <c r="AB165" s="153" t="e">
        <f t="shared" si="32"/>
        <v>#NUM!</v>
      </c>
      <c r="AD165" s="82">
        <f>Statistiky_vypocty!AW159</f>
        <v>0</v>
      </c>
      <c r="AE165" s="82">
        <f>Statistiky_vypocty!AX159</f>
        <v>0</v>
      </c>
      <c r="AF165" s="82">
        <f>Statistiky_vypocty!AY159</f>
        <v>0</v>
      </c>
      <c r="AG165" s="82">
        <f>Statistiky_vypocty!AZ159</f>
        <v>0</v>
      </c>
      <c r="AH165" s="82">
        <f>Statistiky_vypocty!BA159</f>
        <v>0</v>
      </c>
      <c r="AI165" s="82">
        <f>Statistiky_vypocty!BB159</f>
        <v>0</v>
      </c>
      <c r="AJ165" s="82">
        <f>Statistiky_vypocty!BC159</f>
        <v>0</v>
      </c>
      <c r="AK165" s="82">
        <f>Statistiky_vypocty!BD159</f>
        <v>0</v>
      </c>
      <c r="AL165" s="82">
        <f>Statistiky_vypocty!BE159</f>
        <v>0</v>
      </c>
      <c r="AM165" s="82">
        <f>Statistiky_vypocty!BF159</f>
        <v>0</v>
      </c>
      <c r="AN165" s="82">
        <f>Statistiky_vypocty!BG159</f>
        <v>0</v>
      </c>
      <c r="AP165" s="82">
        <f>Statistiky_vypocty!BH159</f>
        <v>0</v>
      </c>
    </row>
    <row r="166" spans="15:42" x14ac:dyDescent="0.35">
      <c r="O166" s="83"/>
      <c r="P166" s="23" t="e">
        <f t="array" ref="P166">INDEX(jmeno,MATCH(LARGE($AP$8:$AP$76-ROW($AP$8:$AP$76)/COUNT($AP$8:$AP$76),ROW(P166)-ROW(P$9)+1),$AP$8:$AP$76-ROW($AP$8:$AP$76)/COUNT($AP$8:$AP$76),0))</f>
        <v>#NUM!</v>
      </c>
      <c r="Q166" s="85" t="e">
        <f t="shared" si="33"/>
        <v>#NUM!</v>
      </c>
      <c r="R166" s="81" t="e">
        <f t="shared" si="24"/>
        <v>#NUM!</v>
      </c>
      <c r="S166" s="81" t="e">
        <f t="shared" si="25"/>
        <v>#NUM!</v>
      </c>
      <c r="T166" s="81" t="e">
        <f t="shared" si="26"/>
        <v>#NUM!</v>
      </c>
      <c r="U166" s="81" t="e">
        <f t="shared" si="27"/>
        <v>#NUM!</v>
      </c>
      <c r="V166" s="81" t="e">
        <f t="shared" si="28"/>
        <v>#NUM!</v>
      </c>
      <c r="W166" s="119" t="e">
        <f t="shared" si="29"/>
        <v>#NUM!</v>
      </c>
      <c r="X166" s="81" t="s">
        <v>0</v>
      </c>
      <c r="Y166" s="120" t="e">
        <f t="shared" si="30"/>
        <v>#NUM!</v>
      </c>
      <c r="Z166" s="118" t="e">
        <f t="shared" si="34"/>
        <v>#NUM!</v>
      </c>
      <c r="AA166" s="118" t="e">
        <f t="shared" si="31"/>
        <v>#NUM!</v>
      </c>
      <c r="AB166" s="154" t="e">
        <f t="shared" si="32"/>
        <v>#NUM!</v>
      </c>
      <c r="AD166" s="82">
        <f>Statistiky_vypocty!AW160</f>
        <v>0</v>
      </c>
      <c r="AE166" s="82">
        <f>Statistiky_vypocty!AX160</f>
        <v>0</v>
      </c>
      <c r="AF166" s="82">
        <f>Statistiky_vypocty!AY160</f>
        <v>0</v>
      </c>
      <c r="AG166" s="82">
        <f>Statistiky_vypocty!AZ160</f>
        <v>0</v>
      </c>
      <c r="AH166" s="82">
        <f>Statistiky_vypocty!BA160</f>
        <v>0</v>
      </c>
      <c r="AI166" s="82">
        <f>Statistiky_vypocty!BB160</f>
        <v>0</v>
      </c>
      <c r="AJ166" s="82">
        <f>Statistiky_vypocty!BC160</f>
        <v>0</v>
      </c>
      <c r="AK166" s="82">
        <f>Statistiky_vypocty!BD160</f>
        <v>0</v>
      </c>
      <c r="AL166" s="82">
        <f>Statistiky_vypocty!BE160</f>
        <v>0</v>
      </c>
      <c r="AM166" s="82">
        <f>Statistiky_vypocty!BF160</f>
        <v>0</v>
      </c>
      <c r="AN166" s="82">
        <f>Statistiky_vypocty!BG160</f>
        <v>0</v>
      </c>
      <c r="AP166" s="82">
        <f>Statistiky_vypocty!BH160</f>
        <v>0</v>
      </c>
    </row>
    <row r="167" spans="15:42" x14ac:dyDescent="0.35">
      <c r="O167" s="119"/>
      <c r="P167" s="117" t="e">
        <f t="array" ref="P167">INDEX(jmeno,MATCH(LARGE($AP$8:$AP$76-ROW($AP$8:$AP$76)/COUNT($AP$8:$AP$76),ROW(P167)-ROW(P$9)+1),$AP$8:$AP$76-ROW($AP$8:$AP$76)/COUNT($AP$8:$AP$76),0))</f>
        <v>#NUM!</v>
      </c>
      <c r="Q167" s="120" t="e">
        <f t="shared" si="33"/>
        <v>#NUM!</v>
      </c>
      <c r="R167" s="118" t="e">
        <f t="shared" si="24"/>
        <v>#NUM!</v>
      </c>
      <c r="S167" s="118" t="e">
        <f t="shared" si="25"/>
        <v>#NUM!</v>
      </c>
      <c r="T167" s="118" t="e">
        <f t="shared" si="26"/>
        <v>#NUM!</v>
      </c>
      <c r="U167" s="118" t="e">
        <f t="shared" si="27"/>
        <v>#NUM!</v>
      </c>
      <c r="V167" s="118" t="e">
        <f t="shared" si="28"/>
        <v>#NUM!</v>
      </c>
      <c r="W167" s="119" t="e">
        <f t="shared" si="29"/>
        <v>#NUM!</v>
      </c>
      <c r="X167" s="118" t="s">
        <v>0</v>
      </c>
      <c r="Y167" s="120" t="e">
        <f t="shared" si="30"/>
        <v>#NUM!</v>
      </c>
      <c r="Z167" s="81" t="e">
        <f t="shared" si="34"/>
        <v>#NUM!</v>
      </c>
      <c r="AA167" s="81" t="e">
        <f t="shared" si="31"/>
        <v>#NUM!</v>
      </c>
      <c r="AB167" s="153" t="e">
        <f t="shared" si="32"/>
        <v>#NUM!</v>
      </c>
      <c r="AD167" s="82">
        <f>Statistiky_vypocty!AW161</f>
        <v>0</v>
      </c>
      <c r="AE167" s="82">
        <f>Statistiky_vypocty!AX161</f>
        <v>0</v>
      </c>
      <c r="AF167" s="82">
        <f>Statistiky_vypocty!AY161</f>
        <v>0</v>
      </c>
      <c r="AG167" s="82">
        <f>Statistiky_vypocty!AZ161</f>
        <v>0</v>
      </c>
      <c r="AH167" s="82">
        <f>Statistiky_vypocty!BA161</f>
        <v>0</v>
      </c>
      <c r="AI167" s="82">
        <f>Statistiky_vypocty!BB161</f>
        <v>0</v>
      </c>
      <c r="AJ167" s="82">
        <f>Statistiky_vypocty!BC161</f>
        <v>0</v>
      </c>
      <c r="AK167" s="82">
        <f>Statistiky_vypocty!BD161</f>
        <v>0</v>
      </c>
      <c r="AL167" s="82">
        <f>Statistiky_vypocty!BE161</f>
        <v>0</v>
      </c>
      <c r="AM167" s="82">
        <f>Statistiky_vypocty!BF161</f>
        <v>0</v>
      </c>
      <c r="AN167" s="82">
        <f>Statistiky_vypocty!BG161</f>
        <v>0</v>
      </c>
      <c r="AP167" s="82">
        <f>Statistiky_vypocty!BH161</f>
        <v>0</v>
      </c>
    </row>
    <row r="168" spans="15:42" x14ac:dyDescent="0.35">
      <c r="O168" s="83"/>
      <c r="P168" s="23" t="e">
        <f t="array" ref="P168">INDEX(jmeno,MATCH(LARGE($AP$8:$AP$76-ROW($AP$8:$AP$76)/COUNT($AP$8:$AP$76),ROW(P168)-ROW(P$9)+1),$AP$8:$AP$76-ROW($AP$8:$AP$76)/COUNT($AP$8:$AP$76),0))</f>
        <v>#NUM!</v>
      </c>
      <c r="Q168" s="85" t="e">
        <f t="shared" si="33"/>
        <v>#NUM!</v>
      </c>
      <c r="R168" s="81" t="e">
        <f t="shared" si="24"/>
        <v>#NUM!</v>
      </c>
      <c r="S168" s="81" t="e">
        <f t="shared" si="25"/>
        <v>#NUM!</v>
      </c>
      <c r="T168" s="81" t="e">
        <f t="shared" si="26"/>
        <v>#NUM!</v>
      </c>
      <c r="U168" s="81" t="e">
        <f t="shared" si="27"/>
        <v>#NUM!</v>
      </c>
      <c r="V168" s="81" t="e">
        <f t="shared" si="28"/>
        <v>#NUM!</v>
      </c>
      <c r="W168" s="119" t="e">
        <f t="shared" si="29"/>
        <v>#NUM!</v>
      </c>
      <c r="X168" s="81" t="s">
        <v>0</v>
      </c>
      <c r="Y168" s="120" t="e">
        <f t="shared" si="30"/>
        <v>#NUM!</v>
      </c>
      <c r="Z168" s="118" t="e">
        <f t="shared" si="34"/>
        <v>#NUM!</v>
      </c>
      <c r="AA168" s="118" t="e">
        <f t="shared" si="31"/>
        <v>#NUM!</v>
      </c>
      <c r="AB168" s="154" t="e">
        <f t="shared" si="32"/>
        <v>#NUM!</v>
      </c>
      <c r="AD168" s="82">
        <f>Statistiky_vypocty!AW162</f>
        <v>0</v>
      </c>
      <c r="AE168" s="82">
        <f>Statistiky_vypocty!AX162</f>
        <v>0</v>
      </c>
      <c r="AF168" s="82">
        <f>Statistiky_vypocty!AY162</f>
        <v>0</v>
      </c>
      <c r="AG168" s="82">
        <f>Statistiky_vypocty!AZ162</f>
        <v>0</v>
      </c>
      <c r="AH168" s="82">
        <f>Statistiky_vypocty!BA162</f>
        <v>0</v>
      </c>
      <c r="AI168" s="82">
        <f>Statistiky_vypocty!BB162</f>
        <v>0</v>
      </c>
      <c r="AJ168" s="82">
        <f>Statistiky_vypocty!BC162</f>
        <v>0</v>
      </c>
      <c r="AK168" s="82">
        <f>Statistiky_vypocty!BD162</f>
        <v>0</v>
      </c>
      <c r="AL168" s="82">
        <f>Statistiky_vypocty!BE162</f>
        <v>0</v>
      </c>
      <c r="AM168" s="82">
        <f>Statistiky_vypocty!BF162</f>
        <v>0</v>
      </c>
      <c r="AN168" s="82">
        <f>Statistiky_vypocty!BG162</f>
        <v>0</v>
      </c>
      <c r="AP168" s="82">
        <f>Statistiky_vypocty!BH162</f>
        <v>0</v>
      </c>
    </row>
    <row r="169" spans="15:42" x14ac:dyDescent="0.35">
      <c r="O169" s="119"/>
      <c r="P169" s="117" t="e">
        <f t="array" ref="P169">INDEX(jmeno,MATCH(LARGE($AP$8:$AP$76-ROW($AP$8:$AP$76)/COUNT($AP$8:$AP$76),ROW(P169)-ROW(P$9)+1),$AP$8:$AP$76-ROW($AP$8:$AP$76)/COUNT($AP$8:$AP$76),0))</f>
        <v>#NUM!</v>
      </c>
      <c r="Q169" s="120" t="e">
        <f t="shared" si="33"/>
        <v>#NUM!</v>
      </c>
      <c r="R169" s="118" t="e">
        <f t="shared" si="24"/>
        <v>#NUM!</v>
      </c>
      <c r="S169" s="118" t="e">
        <f t="shared" si="25"/>
        <v>#NUM!</v>
      </c>
      <c r="T169" s="118" t="e">
        <f t="shared" si="26"/>
        <v>#NUM!</v>
      </c>
      <c r="U169" s="118" t="e">
        <f t="shared" si="27"/>
        <v>#NUM!</v>
      </c>
      <c r="V169" s="118" t="e">
        <f t="shared" si="28"/>
        <v>#NUM!</v>
      </c>
      <c r="W169" s="119" t="e">
        <f t="shared" si="29"/>
        <v>#NUM!</v>
      </c>
      <c r="X169" s="118" t="s">
        <v>0</v>
      </c>
      <c r="Y169" s="120" t="e">
        <f t="shared" si="30"/>
        <v>#NUM!</v>
      </c>
      <c r="Z169" s="118" t="e">
        <f t="shared" si="34"/>
        <v>#NUM!</v>
      </c>
      <c r="AA169" s="118" t="e">
        <f t="shared" si="31"/>
        <v>#NUM!</v>
      </c>
      <c r="AB169" s="153" t="e">
        <f t="shared" si="32"/>
        <v>#NUM!</v>
      </c>
      <c r="AD169" s="82">
        <f>Statistiky_vypocty!AW163</f>
        <v>0</v>
      </c>
      <c r="AE169" s="82">
        <f>Statistiky_vypocty!AX163</f>
        <v>0</v>
      </c>
      <c r="AF169" s="82">
        <f>Statistiky_vypocty!AY163</f>
        <v>0</v>
      </c>
      <c r="AG169" s="82">
        <f>Statistiky_vypocty!AZ163</f>
        <v>0</v>
      </c>
      <c r="AH169" s="82">
        <f>Statistiky_vypocty!BA163</f>
        <v>0</v>
      </c>
      <c r="AI169" s="82">
        <f>Statistiky_vypocty!BB163</f>
        <v>0</v>
      </c>
      <c r="AJ169" s="82">
        <f>Statistiky_vypocty!BC163</f>
        <v>0</v>
      </c>
      <c r="AK169" s="82">
        <f>Statistiky_vypocty!BD163</f>
        <v>0</v>
      </c>
      <c r="AL169" s="82">
        <f>Statistiky_vypocty!BE163</f>
        <v>0</v>
      </c>
      <c r="AM169" s="82">
        <f>Statistiky_vypocty!BF163</f>
        <v>0</v>
      </c>
      <c r="AN169" s="82">
        <f>Statistiky_vypocty!BG163</f>
        <v>0</v>
      </c>
      <c r="AP169" s="82">
        <f>Statistiky_vypocty!BH163</f>
        <v>0</v>
      </c>
    </row>
    <row r="170" spans="15:42" x14ac:dyDescent="0.35">
      <c r="O170" s="83"/>
      <c r="P170" s="23" t="e">
        <f t="array" ref="P170">INDEX(jmeno,MATCH(LARGE($AP$8:$AP$76-ROW($AP$8:$AP$76)/COUNT($AP$8:$AP$76),ROW(P170)-ROW(P$9)+1),$AP$8:$AP$76-ROW($AP$8:$AP$76)/COUNT($AP$8:$AP$76),0))</f>
        <v>#NUM!</v>
      </c>
      <c r="Q170" s="85" t="e">
        <f t="shared" si="33"/>
        <v>#NUM!</v>
      </c>
      <c r="R170" s="81" t="e">
        <f t="shared" si="24"/>
        <v>#NUM!</v>
      </c>
      <c r="S170" s="81" t="e">
        <f t="shared" si="25"/>
        <v>#NUM!</v>
      </c>
      <c r="T170" s="81" t="e">
        <f t="shared" si="26"/>
        <v>#NUM!</v>
      </c>
      <c r="U170" s="81" t="e">
        <f t="shared" si="27"/>
        <v>#NUM!</v>
      </c>
      <c r="V170" s="81" t="e">
        <f t="shared" si="28"/>
        <v>#NUM!</v>
      </c>
      <c r="W170" s="119" t="e">
        <f t="shared" si="29"/>
        <v>#NUM!</v>
      </c>
      <c r="X170" s="81" t="s">
        <v>0</v>
      </c>
      <c r="Y170" s="120" t="e">
        <f t="shared" si="30"/>
        <v>#NUM!</v>
      </c>
      <c r="Z170" s="81" t="e">
        <f t="shared" si="34"/>
        <v>#NUM!</v>
      </c>
      <c r="AA170" s="81" t="e">
        <f t="shared" si="31"/>
        <v>#NUM!</v>
      </c>
      <c r="AB170" s="154" t="e">
        <f t="shared" si="32"/>
        <v>#NUM!</v>
      </c>
      <c r="AD170" s="82">
        <f>Statistiky_vypocty!AW164</f>
        <v>0</v>
      </c>
      <c r="AE170" s="82">
        <f>Statistiky_vypocty!AX164</f>
        <v>0</v>
      </c>
      <c r="AF170" s="82">
        <f>Statistiky_vypocty!AY164</f>
        <v>0</v>
      </c>
      <c r="AG170" s="82">
        <f>Statistiky_vypocty!AZ164</f>
        <v>0</v>
      </c>
      <c r="AH170" s="82">
        <f>Statistiky_vypocty!BA164</f>
        <v>0</v>
      </c>
      <c r="AI170" s="82">
        <f>Statistiky_vypocty!BB164</f>
        <v>0</v>
      </c>
      <c r="AJ170" s="82">
        <f>Statistiky_vypocty!BC164</f>
        <v>0</v>
      </c>
      <c r="AK170" s="82">
        <f>Statistiky_vypocty!BD164</f>
        <v>0</v>
      </c>
      <c r="AL170" s="82">
        <f>Statistiky_vypocty!BE164</f>
        <v>0</v>
      </c>
      <c r="AM170" s="82">
        <f>Statistiky_vypocty!BF164</f>
        <v>0</v>
      </c>
      <c r="AN170" s="82">
        <f>Statistiky_vypocty!BG164</f>
        <v>0</v>
      </c>
      <c r="AP170" s="82">
        <f>Statistiky_vypocty!BH164</f>
        <v>0</v>
      </c>
    </row>
    <row r="171" spans="15:42" x14ac:dyDescent="0.35">
      <c r="O171" s="119"/>
      <c r="P171" s="117" t="e">
        <f t="array" ref="P171">INDEX(jmeno,MATCH(LARGE($AP$8:$AP$76-ROW($AP$8:$AP$76)/COUNT($AP$8:$AP$76),ROW(P171)-ROW(P$9)+1),$AP$8:$AP$76-ROW($AP$8:$AP$76)/COUNT($AP$8:$AP$76),0))</f>
        <v>#NUM!</v>
      </c>
      <c r="Q171" s="120" t="e">
        <f t="shared" si="33"/>
        <v>#NUM!</v>
      </c>
      <c r="R171" s="118" t="e">
        <f t="shared" si="24"/>
        <v>#NUM!</v>
      </c>
      <c r="S171" s="118" t="e">
        <f t="shared" si="25"/>
        <v>#NUM!</v>
      </c>
      <c r="T171" s="118" t="e">
        <f t="shared" si="26"/>
        <v>#NUM!</v>
      </c>
      <c r="U171" s="118" t="e">
        <f t="shared" si="27"/>
        <v>#NUM!</v>
      </c>
      <c r="V171" s="118" t="e">
        <f t="shared" si="28"/>
        <v>#NUM!</v>
      </c>
      <c r="W171" s="119" t="e">
        <f t="shared" si="29"/>
        <v>#NUM!</v>
      </c>
      <c r="X171" s="118" t="s">
        <v>0</v>
      </c>
      <c r="Y171" s="120" t="e">
        <f t="shared" si="30"/>
        <v>#NUM!</v>
      </c>
      <c r="Z171" s="118" t="e">
        <f t="shared" si="34"/>
        <v>#NUM!</v>
      </c>
      <c r="AA171" s="118" t="e">
        <f t="shared" si="31"/>
        <v>#NUM!</v>
      </c>
      <c r="AB171" s="153" t="e">
        <f t="shared" si="32"/>
        <v>#NUM!</v>
      </c>
      <c r="AD171" s="82">
        <f>Statistiky_vypocty!AW165</f>
        <v>0</v>
      </c>
      <c r="AE171" s="82">
        <f>Statistiky_vypocty!AX165</f>
        <v>0</v>
      </c>
      <c r="AF171" s="82">
        <f>Statistiky_vypocty!AY165</f>
        <v>0</v>
      </c>
      <c r="AG171" s="82">
        <f>Statistiky_vypocty!AZ165</f>
        <v>0</v>
      </c>
      <c r="AH171" s="82">
        <f>Statistiky_vypocty!BA165</f>
        <v>0</v>
      </c>
      <c r="AI171" s="82">
        <f>Statistiky_vypocty!BB165</f>
        <v>0</v>
      </c>
      <c r="AJ171" s="82">
        <f>Statistiky_vypocty!BC165</f>
        <v>0</v>
      </c>
      <c r="AK171" s="82">
        <f>Statistiky_vypocty!BD165</f>
        <v>0</v>
      </c>
      <c r="AL171" s="82">
        <f>Statistiky_vypocty!BE165</f>
        <v>0</v>
      </c>
      <c r="AM171" s="82">
        <f>Statistiky_vypocty!BF165</f>
        <v>0</v>
      </c>
      <c r="AN171" s="82">
        <f>Statistiky_vypocty!BG165</f>
        <v>0</v>
      </c>
      <c r="AP171" s="82">
        <f>Statistiky_vypocty!BH165</f>
        <v>0</v>
      </c>
    </row>
    <row r="172" spans="15:42" x14ac:dyDescent="0.35">
      <c r="O172" s="83"/>
      <c r="P172" s="23" t="e">
        <f t="array" ref="P172">INDEX(jmeno,MATCH(LARGE($AP$8:$AP$76-ROW($AP$8:$AP$76)/COUNT($AP$8:$AP$76),ROW(P172)-ROW(P$9)+1),$AP$8:$AP$76-ROW($AP$8:$AP$76)/COUNT($AP$8:$AP$76),0))</f>
        <v>#NUM!</v>
      </c>
      <c r="Q172" s="85" t="e">
        <f t="shared" si="33"/>
        <v>#NUM!</v>
      </c>
      <c r="R172" s="81" t="e">
        <f t="shared" si="24"/>
        <v>#NUM!</v>
      </c>
      <c r="S172" s="81" t="e">
        <f t="shared" si="25"/>
        <v>#NUM!</v>
      </c>
      <c r="T172" s="81" t="e">
        <f t="shared" si="26"/>
        <v>#NUM!</v>
      </c>
      <c r="U172" s="81" t="e">
        <f t="shared" si="27"/>
        <v>#NUM!</v>
      </c>
      <c r="V172" s="81" t="e">
        <f t="shared" si="28"/>
        <v>#NUM!</v>
      </c>
      <c r="W172" s="119" t="e">
        <f t="shared" si="29"/>
        <v>#NUM!</v>
      </c>
      <c r="X172" s="81" t="s">
        <v>0</v>
      </c>
      <c r="Y172" s="120" t="e">
        <f t="shared" si="30"/>
        <v>#NUM!</v>
      </c>
      <c r="Z172" s="118" t="e">
        <f t="shared" si="34"/>
        <v>#NUM!</v>
      </c>
      <c r="AA172" s="118" t="e">
        <f t="shared" si="31"/>
        <v>#NUM!</v>
      </c>
      <c r="AB172" s="154" t="e">
        <f t="shared" si="32"/>
        <v>#NUM!</v>
      </c>
      <c r="AD172" s="82">
        <f>Statistiky_vypocty!AW166</f>
        <v>0</v>
      </c>
      <c r="AE172" s="82">
        <f>Statistiky_vypocty!AX166</f>
        <v>0</v>
      </c>
      <c r="AF172" s="82">
        <f>Statistiky_vypocty!AY166</f>
        <v>0</v>
      </c>
      <c r="AG172" s="82">
        <f>Statistiky_vypocty!AZ166</f>
        <v>0</v>
      </c>
      <c r="AH172" s="82">
        <f>Statistiky_vypocty!BA166</f>
        <v>0</v>
      </c>
      <c r="AI172" s="82">
        <f>Statistiky_vypocty!BB166</f>
        <v>0</v>
      </c>
      <c r="AJ172" s="82">
        <f>Statistiky_vypocty!BC166</f>
        <v>0</v>
      </c>
      <c r="AK172" s="82">
        <f>Statistiky_vypocty!BD166</f>
        <v>0</v>
      </c>
      <c r="AL172" s="82">
        <f>Statistiky_vypocty!BE166</f>
        <v>0</v>
      </c>
      <c r="AM172" s="82">
        <f>Statistiky_vypocty!BF166</f>
        <v>0</v>
      </c>
      <c r="AN172" s="82">
        <f>Statistiky_vypocty!BG166</f>
        <v>0</v>
      </c>
      <c r="AP172" s="82">
        <f>Statistiky_vypocty!BH166</f>
        <v>0</v>
      </c>
    </row>
    <row r="173" spans="15:42" x14ac:dyDescent="0.35">
      <c r="O173" s="119"/>
      <c r="P173" s="117" t="e">
        <f t="array" ref="P173">INDEX(jmeno,MATCH(LARGE($AP$8:$AP$76-ROW($AP$8:$AP$76)/COUNT($AP$8:$AP$76),ROW(P173)-ROW(P$9)+1),$AP$8:$AP$76-ROW($AP$8:$AP$76)/COUNT($AP$8:$AP$76),0))</f>
        <v>#NUM!</v>
      </c>
      <c r="Q173" s="120" t="e">
        <f t="shared" si="33"/>
        <v>#NUM!</v>
      </c>
      <c r="R173" s="118" t="e">
        <f t="shared" si="24"/>
        <v>#NUM!</v>
      </c>
      <c r="S173" s="118" t="e">
        <f t="shared" si="25"/>
        <v>#NUM!</v>
      </c>
      <c r="T173" s="118" t="e">
        <f t="shared" si="26"/>
        <v>#NUM!</v>
      </c>
      <c r="U173" s="118" t="e">
        <f t="shared" si="27"/>
        <v>#NUM!</v>
      </c>
      <c r="V173" s="118" t="e">
        <f t="shared" si="28"/>
        <v>#NUM!</v>
      </c>
      <c r="W173" s="119" t="e">
        <f t="shared" si="29"/>
        <v>#NUM!</v>
      </c>
      <c r="X173" s="118" t="s">
        <v>0</v>
      </c>
      <c r="Y173" s="120" t="e">
        <f t="shared" si="30"/>
        <v>#NUM!</v>
      </c>
      <c r="Z173" s="81" t="e">
        <f t="shared" si="34"/>
        <v>#NUM!</v>
      </c>
      <c r="AA173" s="81" t="e">
        <f t="shared" si="31"/>
        <v>#NUM!</v>
      </c>
      <c r="AB173" s="153" t="e">
        <f t="shared" si="32"/>
        <v>#NUM!</v>
      </c>
      <c r="AD173" s="82">
        <f>Statistiky_vypocty!AW167</f>
        <v>0</v>
      </c>
      <c r="AE173" s="82">
        <f>Statistiky_vypocty!AX167</f>
        <v>0</v>
      </c>
      <c r="AF173" s="82">
        <f>Statistiky_vypocty!AY167</f>
        <v>0</v>
      </c>
      <c r="AG173" s="82">
        <f>Statistiky_vypocty!AZ167</f>
        <v>0</v>
      </c>
      <c r="AH173" s="82">
        <f>Statistiky_vypocty!BA167</f>
        <v>0</v>
      </c>
      <c r="AI173" s="82">
        <f>Statistiky_vypocty!BB167</f>
        <v>0</v>
      </c>
      <c r="AJ173" s="82">
        <f>Statistiky_vypocty!BC167</f>
        <v>0</v>
      </c>
      <c r="AK173" s="82">
        <f>Statistiky_vypocty!BD167</f>
        <v>0</v>
      </c>
      <c r="AL173" s="82">
        <f>Statistiky_vypocty!BE167</f>
        <v>0</v>
      </c>
      <c r="AM173" s="82">
        <f>Statistiky_vypocty!BF167</f>
        <v>0</v>
      </c>
      <c r="AN173" s="82">
        <f>Statistiky_vypocty!BG167</f>
        <v>0</v>
      </c>
      <c r="AP173" s="82">
        <f>Statistiky_vypocty!BH167</f>
        <v>0</v>
      </c>
    </row>
    <row r="174" spans="15:42" x14ac:dyDescent="0.35">
      <c r="O174" s="83"/>
      <c r="P174" s="23" t="e">
        <f t="array" ref="P174">INDEX(jmeno,MATCH(LARGE($AP$8:$AP$76-ROW($AP$8:$AP$76)/COUNT($AP$8:$AP$76),ROW(P174)-ROW(P$9)+1),$AP$8:$AP$76-ROW($AP$8:$AP$76)/COUNT($AP$8:$AP$76),0))</f>
        <v>#NUM!</v>
      </c>
      <c r="Q174" s="85" t="e">
        <f t="shared" si="33"/>
        <v>#NUM!</v>
      </c>
      <c r="R174" s="81" t="e">
        <f t="shared" si="24"/>
        <v>#NUM!</v>
      </c>
      <c r="S174" s="81" t="e">
        <f t="shared" si="25"/>
        <v>#NUM!</v>
      </c>
      <c r="T174" s="81" t="e">
        <f t="shared" si="26"/>
        <v>#NUM!</v>
      </c>
      <c r="U174" s="81" t="e">
        <f t="shared" si="27"/>
        <v>#NUM!</v>
      </c>
      <c r="V174" s="81" t="e">
        <f t="shared" si="28"/>
        <v>#NUM!</v>
      </c>
      <c r="W174" s="119" t="e">
        <f t="shared" si="29"/>
        <v>#NUM!</v>
      </c>
      <c r="X174" s="81" t="s">
        <v>0</v>
      </c>
      <c r="Y174" s="120" t="e">
        <f t="shared" si="30"/>
        <v>#NUM!</v>
      </c>
      <c r="Z174" s="118" t="e">
        <f t="shared" si="34"/>
        <v>#NUM!</v>
      </c>
      <c r="AA174" s="118" t="e">
        <f t="shared" si="31"/>
        <v>#NUM!</v>
      </c>
      <c r="AB174" s="154" t="e">
        <f t="shared" si="32"/>
        <v>#NUM!</v>
      </c>
      <c r="AD174" s="82">
        <f>Statistiky_vypocty!AW168</f>
        <v>0</v>
      </c>
      <c r="AE174" s="82">
        <f>Statistiky_vypocty!AX168</f>
        <v>0</v>
      </c>
      <c r="AF174" s="82">
        <f>Statistiky_vypocty!AY168</f>
        <v>0</v>
      </c>
      <c r="AG174" s="82">
        <f>Statistiky_vypocty!AZ168</f>
        <v>0</v>
      </c>
      <c r="AH174" s="82">
        <f>Statistiky_vypocty!BA168</f>
        <v>0</v>
      </c>
      <c r="AI174" s="82">
        <f>Statistiky_vypocty!BB168</f>
        <v>0</v>
      </c>
      <c r="AJ174" s="82">
        <f>Statistiky_vypocty!BC168</f>
        <v>0</v>
      </c>
      <c r="AK174" s="82">
        <f>Statistiky_vypocty!BD168</f>
        <v>0</v>
      </c>
      <c r="AL174" s="82">
        <f>Statistiky_vypocty!BE168</f>
        <v>0</v>
      </c>
      <c r="AM174" s="82">
        <f>Statistiky_vypocty!BF168</f>
        <v>0</v>
      </c>
      <c r="AN174" s="82">
        <f>Statistiky_vypocty!BG168</f>
        <v>0</v>
      </c>
      <c r="AP174" s="82">
        <f>Statistiky_vypocty!BH168</f>
        <v>0</v>
      </c>
    </row>
    <row r="175" spans="15:42" x14ac:dyDescent="0.35">
      <c r="O175" s="119"/>
      <c r="P175" s="117" t="e">
        <f t="array" ref="P175">INDEX(jmeno,MATCH(LARGE($AP$8:$AP$76-ROW($AP$8:$AP$76)/COUNT($AP$8:$AP$76),ROW(P175)-ROW(P$9)+1),$AP$8:$AP$76-ROW($AP$8:$AP$76)/COUNT($AP$8:$AP$76),0))</f>
        <v>#NUM!</v>
      </c>
      <c r="Q175" s="120" t="e">
        <f t="shared" si="33"/>
        <v>#NUM!</v>
      </c>
      <c r="R175" s="118" t="e">
        <f t="shared" si="24"/>
        <v>#NUM!</v>
      </c>
      <c r="S175" s="118" t="e">
        <f t="shared" si="25"/>
        <v>#NUM!</v>
      </c>
      <c r="T175" s="118" t="e">
        <f t="shared" si="26"/>
        <v>#NUM!</v>
      </c>
      <c r="U175" s="118" t="e">
        <f t="shared" si="27"/>
        <v>#NUM!</v>
      </c>
      <c r="V175" s="118" t="e">
        <f t="shared" si="28"/>
        <v>#NUM!</v>
      </c>
      <c r="W175" s="119" t="e">
        <f t="shared" si="29"/>
        <v>#NUM!</v>
      </c>
      <c r="X175" s="118" t="s">
        <v>0</v>
      </c>
      <c r="Y175" s="120" t="e">
        <f t="shared" si="30"/>
        <v>#NUM!</v>
      </c>
      <c r="Z175" s="118" t="e">
        <f t="shared" si="34"/>
        <v>#NUM!</v>
      </c>
      <c r="AA175" s="118" t="e">
        <f t="shared" si="31"/>
        <v>#NUM!</v>
      </c>
      <c r="AB175" s="153" t="e">
        <f t="shared" si="32"/>
        <v>#NUM!</v>
      </c>
      <c r="AD175" s="82">
        <f>Statistiky_vypocty!AW169</f>
        <v>0</v>
      </c>
      <c r="AE175" s="82">
        <f>Statistiky_vypocty!AX169</f>
        <v>0</v>
      </c>
      <c r="AF175" s="82">
        <f>Statistiky_vypocty!AY169</f>
        <v>0</v>
      </c>
      <c r="AG175" s="82">
        <f>Statistiky_vypocty!AZ169</f>
        <v>0</v>
      </c>
      <c r="AH175" s="82">
        <f>Statistiky_vypocty!BA169</f>
        <v>0</v>
      </c>
      <c r="AI175" s="82">
        <f>Statistiky_vypocty!BB169</f>
        <v>0</v>
      </c>
      <c r="AJ175" s="82">
        <f>Statistiky_vypocty!BC169</f>
        <v>0</v>
      </c>
      <c r="AK175" s="82">
        <f>Statistiky_vypocty!BD169</f>
        <v>0</v>
      </c>
      <c r="AL175" s="82">
        <f>Statistiky_vypocty!BE169</f>
        <v>0</v>
      </c>
      <c r="AM175" s="82">
        <f>Statistiky_vypocty!BF169</f>
        <v>0</v>
      </c>
      <c r="AN175" s="82">
        <f>Statistiky_vypocty!BG169</f>
        <v>0</v>
      </c>
      <c r="AP175" s="82">
        <f>Statistiky_vypocty!BH169</f>
        <v>0</v>
      </c>
    </row>
    <row r="176" spans="15:42" x14ac:dyDescent="0.35">
      <c r="O176" s="83"/>
      <c r="P176" s="23" t="e">
        <f t="array" ref="P176">INDEX(jmeno,MATCH(LARGE($AP$8:$AP$76-ROW($AP$8:$AP$76)/COUNT($AP$8:$AP$76),ROW(P176)-ROW(P$9)+1),$AP$8:$AP$76-ROW($AP$8:$AP$76)/COUNT($AP$8:$AP$76),0))</f>
        <v>#NUM!</v>
      </c>
      <c r="Q176" s="85" t="e">
        <f t="shared" si="33"/>
        <v>#NUM!</v>
      </c>
      <c r="R176" s="81" t="e">
        <f t="shared" si="24"/>
        <v>#NUM!</v>
      </c>
      <c r="S176" s="81" t="e">
        <f t="shared" si="25"/>
        <v>#NUM!</v>
      </c>
      <c r="T176" s="81" t="e">
        <f t="shared" si="26"/>
        <v>#NUM!</v>
      </c>
      <c r="U176" s="81" t="e">
        <f t="shared" si="27"/>
        <v>#NUM!</v>
      </c>
      <c r="V176" s="81" t="e">
        <f t="shared" si="28"/>
        <v>#NUM!</v>
      </c>
      <c r="W176" s="119" t="e">
        <f t="shared" si="29"/>
        <v>#NUM!</v>
      </c>
      <c r="X176" s="81" t="s">
        <v>0</v>
      </c>
      <c r="Y176" s="120" t="e">
        <f t="shared" si="30"/>
        <v>#NUM!</v>
      </c>
      <c r="Z176" s="81" t="e">
        <f t="shared" si="34"/>
        <v>#NUM!</v>
      </c>
      <c r="AA176" s="81" t="e">
        <f t="shared" si="31"/>
        <v>#NUM!</v>
      </c>
      <c r="AB176" s="154" t="e">
        <f t="shared" si="32"/>
        <v>#NUM!</v>
      </c>
      <c r="AD176" s="82">
        <f>Statistiky_vypocty!AW170</f>
        <v>0</v>
      </c>
      <c r="AE176" s="82">
        <f>Statistiky_vypocty!AX170</f>
        <v>0</v>
      </c>
      <c r="AF176" s="82">
        <f>Statistiky_vypocty!AY170</f>
        <v>0</v>
      </c>
      <c r="AG176" s="82">
        <f>Statistiky_vypocty!AZ170</f>
        <v>0</v>
      </c>
      <c r="AH176" s="82">
        <f>Statistiky_vypocty!BA170</f>
        <v>0</v>
      </c>
      <c r="AI176" s="82">
        <f>Statistiky_vypocty!BB170</f>
        <v>0</v>
      </c>
      <c r="AJ176" s="82">
        <f>Statistiky_vypocty!BC170</f>
        <v>0</v>
      </c>
      <c r="AK176" s="82">
        <f>Statistiky_vypocty!BD170</f>
        <v>0</v>
      </c>
      <c r="AL176" s="82">
        <f>Statistiky_vypocty!BE170</f>
        <v>0</v>
      </c>
      <c r="AM176" s="82">
        <f>Statistiky_vypocty!BF170</f>
        <v>0</v>
      </c>
      <c r="AN176" s="82">
        <f>Statistiky_vypocty!BG170</f>
        <v>0</v>
      </c>
      <c r="AP176" s="82">
        <f>Statistiky_vypocty!BH170</f>
        <v>0</v>
      </c>
    </row>
    <row r="177" spans="15:42" x14ac:dyDescent="0.35">
      <c r="O177" s="119"/>
      <c r="P177" s="117" t="e">
        <f t="array" ref="P177">INDEX(jmeno,MATCH(LARGE($AP$8:$AP$76-ROW($AP$8:$AP$76)/COUNT($AP$8:$AP$76),ROW(P177)-ROW(P$9)+1),$AP$8:$AP$76-ROW($AP$8:$AP$76)/COUNT($AP$8:$AP$76),0))</f>
        <v>#NUM!</v>
      </c>
      <c r="Q177" s="120" t="e">
        <f t="shared" si="33"/>
        <v>#NUM!</v>
      </c>
      <c r="R177" s="118" t="e">
        <f t="shared" si="24"/>
        <v>#NUM!</v>
      </c>
      <c r="S177" s="118" t="e">
        <f t="shared" si="25"/>
        <v>#NUM!</v>
      </c>
      <c r="T177" s="118" t="e">
        <f t="shared" si="26"/>
        <v>#NUM!</v>
      </c>
      <c r="U177" s="118" t="e">
        <f t="shared" si="27"/>
        <v>#NUM!</v>
      </c>
      <c r="V177" s="118" t="e">
        <f t="shared" si="28"/>
        <v>#NUM!</v>
      </c>
      <c r="W177" s="119" t="e">
        <f t="shared" si="29"/>
        <v>#NUM!</v>
      </c>
      <c r="X177" s="118" t="s">
        <v>0</v>
      </c>
      <c r="Y177" s="120" t="e">
        <f t="shared" si="30"/>
        <v>#NUM!</v>
      </c>
      <c r="Z177" s="118" t="e">
        <f t="shared" si="34"/>
        <v>#NUM!</v>
      </c>
      <c r="AA177" s="118" t="e">
        <f t="shared" si="31"/>
        <v>#NUM!</v>
      </c>
      <c r="AB177" s="153" t="e">
        <f t="shared" si="32"/>
        <v>#NUM!</v>
      </c>
      <c r="AD177" s="82">
        <f>Statistiky_vypocty!AW171</f>
        <v>0</v>
      </c>
      <c r="AE177" s="82">
        <f>Statistiky_vypocty!AX171</f>
        <v>0</v>
      </c>
      <c r="AF177" s="82">
        <f>Statistiky_vypocty!AY171</f>
        <v>0</v>
      </c>
      <c r="AG177" s="82">
        <f>Statistiky_vypocty!AZ171</f>
        <v>0</v>
      </c>
      <c r="AH177" s="82">
        <f>Statistiky_vypocty!BA171</f>
        <v>0</v>
      </c>
      <c r="AI177" s="82">
        <f>Statistiky_vypocty!BB171</f>
        <v>0</v>
      </c>
      <c r="AJ177" s="82">
        <f>Statistiky_vypocty!BC171</f>
        <v>0</v>
      </c>
      <c r="AK177" s="82">
        <f>Statistiky_vypocty!BD171</f>
        <v>0</v>
      </c>
      <c r="AL177" s="82">
        <f>Statistiky_vypocty!BE171</f>
        <v>0</v>
      </c>
      <c r="AM177" s="82">
        <f>Statistiky_vypocty!BF171</f>
        <v>0</v>
      </c>
      <c r="AN177" s="82">
        <f>Statistiky_vypocty!BG171</f>
        <v>0</v>
      </c>
      <c r="AP177" s="82">
        <f>Statistiky_vypocty!BH171</f>
        <v>0</v>
      </c>
    </row>
    <row r="178" spans="15:42" x14ac:dyDescent="0.35">
      <c r="O178" s="83"/>
      <c r="P178" s="23" t="e">
        <f t="array" ref="P178">INDEX(jmeno,MATCH(LARGE($AP$8:$AP$76-ROW($AP$8:$AP$76)/COUNT($AP$8:$AP$76),ROW(P178)-ROW(P$9)+1),$AP$8:$AP$76-ROW($AP$8:$AP$76)/COUNT($AP$8:$AP$76),0))</f>
        <v>#NUM!</v>
      </c>
      <c r="Q178" s="85" t="e">
        <f t="shared" si="33"/>
        <v>#NUM!</v>
      </c>
      <c r="R178" s="81" t="e">
        <f t="shared" si="24"/>
        <v>#NUM!</v>
      </c>
      <c r="S178" s="81" t="e">
        <f t="shared" si="25"/>
        <v>#NUM!</v>
      </c>
      <c r="T178" s="81" t="e">
        <f t="shared" si="26"/>
        <v>#NUM!</v>
      </c>
      <c r="U178" s="81" t="e">
        <f t="shared" si="27"/>
        <v>#NUM!</v>
      </c>
      <c r="V178" s="81" t="e">
        <f t="shared" si="28"/>
        <v>#NUM!</v>
      </c>
      <c r="W178" s="119" t="e">
        <f t="shared" si="29"/>
        <v>#NUM!</v>
      </c>
      <c r="X178" s="81" t="s">
        <v>0</v>
      </c>
      <c r="Y178" s="120" t="e">
        <f t="shared" si="30"/>
        <v>#NUM!</v>
      </c>
      <c r="Z178" s="118" t="e">
        <f t="shared" si="34"/>
        <v>#NUM!</v>
      </c>
      <c r="AA178" s="118" t="e">
        <f t="shared" si="31"/>
        <v>#NUM!</v>
      </c>
      <c r="AB178" s="154" t="e">
        <f t="shared" si="32"/>
        <v>#NUM!</v>
      </c>
      <c r="AD178" s="82">
        <f>Statistiky_vypocty!AW172</f>
        <v>0</v>
      </c>
      <c r="AE178" s="82">
        <f>Statistiky_vypocty!AX172</f>
        <v>0</v>
      </c>
      <c r="AF178" s="82">
        <f>Statistiky_vypocty!AY172</f>
        <v>0</v>
      </c>
      <c r="AG178" s="82">
        <f>Statistiky_vypocty!AZ172</f>
        <v>0</v>
      </c>
      <c r="AH178" s="82">
        <f>Statistiky_vypocty!BA172</f>
        <v>0</v>
      </c>
      <c r="AI178" s="82">
        <f>Statistiky_vypocty!BB172</f>
        <v>0</v>
      </c>
      <c r="AJ178" s="82">
        <f>Statistiky_vypocty!BC172</f>
        <v>0</v>
      </c>
      <c r="AK178" s="82">
        <f>Statistiky_vypocty!BD172</f>
        <v>0</v>
      </c>
      <c r="AL178" s="82">
        <f>Statistiky_vypocty!BE172</f>
        <v>0</v>
      </c>
      <c r="AM178" s="82">
        <f>Statistiky_vypocty!BF172</f>
        <v>0</v>
      </c>
      <c r="AN178" s="82">
        <f>Statistiky_vypocty!BG172</f>
        <v>0</v>
      </c>
      <c r="AP178" s="82">
        <f>Statistiky_vypocty!BH172</f>
        <v>0</v>
      </c>
    </row>
    <row r="179" spans="15:42" x14ac:dyDescent="0.35">
      <c r="O179" s="119"/>
      <c r="P179" s="117" t="e">
        <f t="array" ref="P179">INDEX(jmeno,MATCH(LARGE($AP$8:$AP$76-ROW($AP$8:$AP$76)/COUNT($AP$8:$AP$76),ROW(P179)-ROW(P$9)+1),$AP$8:$AP$76-ROW($AP$8:$AP$76)/COUNT($AP$8:$AP$76),0))</f>
        <v>#NUM!</v>
      </c>
      <c r="Q179" s="120" t="e">
        <f t="shared" si="33"/>
        <v>#NUM!</v>
      </c>
      <c r="R179" s="118" t="e">
        <f t="shared" si="24"/>
        <v>#NUM!</v>
      </c>
      <c r="S179" s="118" t="e">
        <f t="shared" si="25"/>
        <v>#NUM!</v>
      </c>
      <c r="T179" s="118" t="e">
        <f t="shared" si="26"/>
        <v>#NUM!</v>
      </c>
      <c r="U179" s="118" t="e">
        <f t="shared" si="27"/>
        <v>#NUM!</v>
      </c>
      <c r="V179" s="118" t="e">
        <f t="shared" si="28"/>
        <v>#NUM!</v>
      </c>
      <c r="W179" s="119" t="e">
        <f t="shared" si="29"/>
        <v>#NUM!</v>
      </c>
      <c r="X179" s="118" t="s">
        <v>0</v>
      </c>
      <c r="Y179" s="120" t="e">
        <f t="shared" si="30"/>
        <v>#NUM!</v>
      </c>
      <c r="Z179" s="81" t="e">
        <f t="shared" si="34"/>
        <v>#NUM!</v>
      </c>
      <c r="AA179" s="81" t="e">
        <f t="shared" si="31"/>
        <v>#NUM!</v>
      </c>
      <c r="AB179" s="153" t="e">
        <f t="shared" si="32"/>
        <v>#NUM!</v>
      </c>
      <c r="AD179" s="82">
        <f>Statistiky_vypocty!AW173</f>
        <v>0</v>
      </c>
      <c r="AE179" s="82">
        <f>Statistiky_vypocty!AX173</f>
        <v>0</v>
      </c>
      <c r="AF179" s="82">
        <f>Statistiky_vypocty!AY173</f>
        <v>0</v>
      </c>
      <c r="AG179" s="82">
        <f>Statistiky_vypocty!AZ173</f>
        <v>0</v>
      </c>
      <c r="AH179" s="82">
        <f>Statistiky_vypocty!BA173</f>
        <v>0</v>
      </c>
      <c r="AI179" s="82">
        <f>Statistiky_vypocty!BB173</f>
        <v>0</v>
      </c>
      <c r="AJ179" s="82">
        <f>Statistiky_vypocty!BC173</f>
        <v>0</v>
      </c>
      <c r="AK179" s="82">
        <f>Statistiky_vypocty!BD173</f>
        <v>0</v>
      </c>
      <c r="AL179" s="82">
        <f>Statistiky_vypocty!BE173</f>
        <v>0</v>
      </c>
      <c r="AM179" s="82">
        <f>Statistiky_vypocty!BF173</f>
        <v>0</v>
      </c>
      <c r="AN179" s="82">
        <f>Statistiky_vypocty!BG173</f>
        <v>0</v>
      </c>
      <c r="AP179" s="82">
        <f>Statistiky_vypocty!BH173</f>
        <v>0</v>
      </c>
    </row>
    <row r="180" spans="15:42" x14ac:dyDescent="0.35">
      <c r="O180" s="83"/>
      <c r="P180" s="23" t="e">
        <f t="array" ref="P180">INDEX(jmeno,MATCH(LARGE($AP$8:$AP$76-ROW($AP$8:$AP$76)/COUNT($AP$8:$AP$76),ROW(P180)-ROW(P$9)+1),$AP$8:$AP$76-ROW($AP$8:$AP$76)/COUNT($AP$8:$AP$76),0))</f>
        <v>#NUM!</v>
      </c>
      <c r="Q180" s="85" t="e">
        <f t="shared" si="33"/>
        <v>#NUM!</v>
      </c>
      <c r="R180" s="81" t="e">
        <f t="shared" si="24"/>
        <v>#NUM!</v>
      </c>
      <c r="S180" s="81" t="e">
        <f t="shared" si="25"/>
        <v>#NUM!</v>
      </c>
      <c r="T180" s="81" t="e">
        <f t="shared" si="26"/>
        <v>#NUM!</v>
      </c>
      <c r="U180" s="81" t="e">
        <f t="shared" si="27"/>
        <v>#NUM!</v>
      </c>
      <c r="V180" s="81" t="e">
        <f t="shared" si="28"/>
        <v>#NUM!</v>
      </c>
      <c r="W180" s="119" t="e">
        <f t="shared" si="29"/>
        <v>#NUM!</v>
      </c>
      <c r="X180" s="81" t="s">
        <v>0</v>
      </c>
      <c r="Y180" s="120" t="e">
        <f t="shared" si="30"/>
        <v>#NUM!</v>
      </c>
      <c r="Z180" s="118" t="e">
        <f t="shared" si="34"/>
        <v>#NUM!</v>
      </c>
      <c r="AA180" s="118" t="e">
        <f t="shared" si="31"/>
        <v>#NUM!</v>
      </c>
      <c r="AB180" s="154" t="e">
        <f t="shared" si="32"/>
        <v>#NUM!</v>
      </c>
      <c r="AD180" s="82">
        <f>Statistiky_vypocty!AW174</f>
        <v>0</v>
      </c>
      <c r="AE180" s="82">
        <f>Statistiky_vypocty!AX174</f>
        <v>0</v>
      </c>
      <c r="AF180" s="82">
        <f>Statistiky_vypocty!AY174</f>
        <v>0</v>
      </c>
      <c r="AG180" s="82">
        <f>Statistiky_vypocty!AZ174</f>
        <v>0</v>
      </c>
      <c r="AH180" s="82">
        <f>Statistiky_vypocty!BA174</f>
        <v>0</v>
      </c>
      <c r="AI180" s="82">
        <f>Statistiky_vypocty!BB174</f>
        <v>0</v>
      </c>
      <c r="AJ180" s="82">
        <f>Statistiky_vypocty!BC174</f>
        <v>0</v>
      </c>
      <c r="AK180" s="82">
        <f>Statistiky_vypocty!BD174</f>
        <v>0</v>
      </c>
      <c r="AL180" s="82">
        <f>Statistiky_vypocty!BE174</f>
        <v>0</v>
      </c>
      <c r="AM180" s="82">
        <f>Statistiky_vypocty!BF174</f>
        <v>0</v>
      </c>
      <c r="AN180" s="82">
        <f>Statistiky_vypocty!BG174</f>
        <v>0</v>
      </c>
      <c r="AP180" s="82">
        <f>Statistiky_vypocty!BH174</f>
        <v>0</v>
      </c>
    </row>
    <row r="181" spans="15:42" x14ac:dyDescent="0.35">
      <c r="O181" s="119"/>
      <c r="P181" s="117" t="e">
        <f t="array" ref="P181">INDEX(jmeno,MATCH(LARGE($AP$8:$AP$76-ROW($AP$8:$AP$76)/COUNT($AP$8:$AP$76),ROW(P181)-ROW(P$9)+1),$AP$8:$AP$76-ROW($AP$8:$AP$76)/COUNT($AP$8:$AP$76),0))</f>
        <v>#NUM!</v>
      </c>
      <c r="Q181" s="120" t="e">
        <f t="shared" si="33"/>
        <v>#NUM!</v>
      </c>
      <c r="R181" s="118" t="e">
        <f t="shared" si="24"/>
        <v>#NUM!</v>
      </c>
      <c r="S181" s="118" t="e">
        <f t="shared" si="25"/>
        <v>#NUM!</v>
      </c>
      <c r="T181" s="118" t="e">
        <f t="shared" si="26"/>
        <v>#NUM!</v>
      </c>
      <c r="U181" s="118" t="e">
        <f t="shared" si="27"/>
        <v>#NUM!</v>
      </c>
      <c r="V181" s="118" t="e">
        <f t="shared" si="28"/>
        <v>#NUM!</v>
      </c>
      <c r="W181" s="119" t="e">
        <f t="shared" si="29"/>
        <v>#NUM!</v>
      </c>
      <c r="X181" s="118" t="s">
        <v>0</v>
      </c>
      <c r="Y181" s="120" t="e">
        <f t="shared" si="30"/>
        <v>#NUM!</v>
      </c>
      <c r="Z181" s="118" t="e">
        <f t="shared" si="34"/>
        <v>#NUM!</v>
      </c>
      <c r="AA181" s="118" t="e">
        <f t="shared" si="31"/>
        <v>#NUM!</v>
      </c>
      <c r="AB181" s="153" t="e">
        <f t="shared" si="32"/>
        <v>#NUM!</v>
      </c>
      <c r="AD181" s="82">
        <f>Statistiky_vypocty!AW175</f>
        <v>0</v>
      </c>
      <c r="AE181" s="82">
        <f>Statistiky_vypocty!AX175</f>
        <v>0</v>
      </c>
      <c r="AF181" s="82">
        <f>Statistiky_vypocty!AY175</f>
        <v>0</v>
      </c>
      <c r="AG181" s="82">
        <f>Statistiky_vypocty!AZ175</f>
        <v>0</v>
      </c>
      <c r="AH181" s="82">
        <f>Statistiky_vypocty!BA175</f>
        <v>0</v>
      </c>
      <c r="AI181" s="82">
        <f>Statistiky_vypocty!BB175</f>
        <v>0</v>
      </c>
      <c r="AJ181" s="82">
        <f>Statistiky_vypocty!BC175</f>
        <v>0</v>
      </c>
      <c r="AK181" s="82">
        <f>Statistiky_vypocty!BD175</f>
        <v>0</v>
      </c>
      <c r="AL181" s="82">
        <f>Statistiky_vypocty!BE175</f>
        <v>0</v>
      </c>
      <c r="AM181" s="82">
        <f>Statistiky_vypocty!BF175</f>
        <v>0</v>
      </c>
      <c r="AN181" s="82">
        <f>Statistiky_vypocty!BG175</f>
        <v>0</v>
      </c>
      <c r="AP181" s="82">
        <f>Statistiky_vypocty!BH175</f>
        <v>0</v>
      </c>
    </row>
    <row r="182" spans="15:42" x14ac:dyDescent="0.35">
      <c r="O182" s="83"/>
      <c r="P182" s="23" t="e">
        <f t="array" ref="P182">INDEX(jmeno,MATCH(LARGE($AP$8:$AP$76-ROW($AP$8:$AP$76)/COUNT($AP$8:$AP$76),ROW(P182)-ROW(P$9)+1),$AP$8:$AP$76-ROW($AP$8:$AP$76)/COUNT($AP$8:$AP$76),0))</f>
        <v>#NUM!</v>
      </c>
      <c r="Q182" s="85" t="e">
        <f t="shared" si="33"/>
        <v>#NUM!</v>
      </c>
      <c r="R182" s="81" t="e">
        <f t="shared" si="24"/>
        <v>#NUM!</v>
      </c>
      <c r="S182" s="81" t="e">
        <f t="shared" si="25"/>
        <v>#NUM!</v>
      </c>
      <c r="T182" s="81" t="e">
        <f t="shared" si="26"/>
        <v>#NUM!</v>
      </c>
      <c r="U182" s="81" t="e">
        <f t="shared" si="27"/>
        <v>#NUM!</v>
      </c>
      <c r="V182" s="81" t="e">
        <f t="shared" si="28"/>
        <v>#NUM!</v>
      </c>
      <c r="W182" s="119" t="e">
        <f t="shared" si="29"/>
        <v>#NUM!</v>
      </c>
      <c r="X182" s="81" t="s">
        <v>0</v>
      </c>
      <c r="Y182" s="120" t="e">
        <f t="shared" si="30"/>
        <v>#NUM!</v>
      </c>
      <c r="Z182" s="81" t="e">
        <f t="shared" si="34"/>
        <v>#NUM!</v>
      </c>
      <c r="AA182" s="81" t="e">
        <f t="shared" si="31"/>
        <v>#NUM!</v>
      </c>
      <c r="AB182" s="154" t="e">
        <f t="shared" si="32"/>
        <v>#NUM!</v>
      </c>
      <c r="AD182" s="82">
        <f>Statistiky_vypocty!AW176</f>
        <v>0</v>
      </c>
      <c r="AE182" s="82">
        <f>Statistiky_vypocty!AX176</f>
        <v>0</v>
      </c>
      <c r="AF182" s="82">
        <f>Statistiky_vypocty!AY176</f>
        <v>0</v>
      </c>
      <c r="AG182" s="82">
        <f>Statistiky_vypocty!AZ176</f>
        <v>0</v>
      </c>
      <c r="AH182" s="82">
        <f>Statistiky_vypocty!BA176</f>
        <v>0</v>
      </c>
      <c r="AI182" s="82">
        <f>Statistiky_vypocty!BB176</f>
        <v>0</v>
      </c>
      <c r="AJ182" s="82">
        <f>Statistiky_vypocty!BC176</f>
        <v>0</v>
      </c>
      <c r="AK182" s="82">
        <f>Statistiky_vypocty!BD176</f>
        <v>0</v>
      </c>
      <c r="AL182" s="82">
        <f>Statistiky_vypocty!BE176</f>
        <v>0</v>
      </c>
      <c r="AM182" s="82">
        <f>Statistiky_vypocty!BF176</f>
        <v>0</v>
      </c>
      <c r="AN182" s="82">
        <f>Statistiky_vypocty!BG176</f>
        <v>0</v>
      </c>
      <c r="AP182" s="82">
        <f>Statistiky_vypocty!BH176</f>
        <v>0</v>
      </c>
    </row>
    <row r="183" spans="15:42" x14ac:dyDescent="0.35">
      <c r="O183" s="119"/>
      <c r="P183" s="117" t="e">
        <f t="array" ref="P183">INDEX(jmeno,MATCH(LARGE($AP$8:$AP$76-ROW($AP$8:$AP$76)/COUNT($AP$8:$AP$76),ROW(P183)-ROW(P$9)+1),$AP$8:$AP$76-ROW($AP$8:$AP$76)/COUNT($AP$8:$AP$76),0))</f>
        <v>#NUM!</v>
      </c>
      <c r="Q183" s="120" t="e">
        <f t="shared" si="33"/>
        <v>#NUM!</v>
      </c>
      <c r="R183" s="118" t="e">
        <f t="shared" si="24"/>
        <v>#NUM!</v>
      </c>
      <c r="S183" s="118" t="e">
        <f t="shared" si="25"/>
        <v>#NUM!</v>
      </c>
      <c r="T183" s="118" t="e">
        <f t="shared" si="26"/>
        <v>#NUM!</v>
      </c>
      <c r="U183" s="118" t="e">
        <f t="shared" si="27"/>
        <v>#NUM!</v>
      </c>
      <c r="V183" s="118" t="e">
        <f t="shared" si="28"/>
        <v>#NUM!</v>
      </c>
      <c r="W183" s="119" t="e">
        <f t="shared" si="29"/>
        <v>#NUM!</v>
      </c>
      <c r="X183" s="118" t="s">
        <v>0</v>
      </c>
      <c r="Y183" s="120" t="e">
        <f t="shared" si="30"/>
        <v>#NUM!</v>
      </c>
      <c r="Z183" s="118" t="e">
        <f t="shared" si="34"/>
        <v>#NUM!</v>
      </c>
      <c r="AA183" s="118" t="e">
        <f t="shared" si="31"/>
        <v>#NUM!</v>
      </c>
      <c r="AB183" s="153" t="e">
        <f t="shared" si="32"/>
        <v>#NUM!</v>
      </c>
      <c r="AD183" s="82">
        <f>Statistiky_vypocty!AW177</f>
        <v>0</v>
      </c>
      <c r="AE183" s="82">
        <f>Statistiky_vypocty!AX177</f>
        <v>0</v>
      </c>
      <c r="AF183" s="82">
        <f>Statistiky_vypocty!AY177</f>
        <v>0</v>
      </c>
      <c r="AG183" s="82">
        <f>Statistiky_vypocty!AZ177</f>
        <v>0</v>
      </c>
      <c r="AH183" s="82">
        <f>Statistiky_vypocty!BA177</f>
        <v>0</v>
      </c>
      <c r="AI183" s="82">
        <f>Statistiky_vypocty!BB177</f>
        <v>0</v>
      </c>
      <c r="AJ183" s="82">
        <f>Statistiky_vypocty!BC177</f>
        <v>0</v>
      </c>
      <c r="AK183" s="82">
        <f>Statistiky_vypocty!BD177</f>
        <v>0</v>
      </c>
      <c r="AL183" s="82">
        <f>Statistiky_vypocty!BE177</f>
        <v>0</v>
      </c>
      <c r="AM183" s="82">
        <f>Statistiky_vypocty!BF177</f>
        <v>0</v>
      </c>
      <c r="AN183" s="82">
        <f>Statistiky_vypocty!BG177</f>
        <v>0</v>
      </c>
      <c r="AP183" s="82">
        <f>Statistiky_vypocty!BH177</f>
        <v>0</v>
      </c>
    </row>
    <row r="184" spans="15:42" x14ac:dyDescent="0.35">
      <c r="O184" s="83"/>
      <c r="P184" s="23" t="e">
        <f t="array" ref="P184">INDEX(jmeno,MATCH(LARGE($AP$8:$AP$76-ROW($AP$8:$AP$76)/COUNT($AP$8:$AP$76),ROW(P184)-ROW(P$9)+1),$AP$8:$AP$76-ROW($AP$8:$AP$76)/COUNT($AP$8:$AP$76),0))</f>
        <v>#NUM!</v>
      </c>
      <c r="Q184" s="85" t="e">
        <f t="shared" si="33"/>
        <v>#NUM!</v>
      </c>
      <c r="R184" s="81" t="e">
        <f t="shared" si="24"/>
        <v>#NUM!</v>
      </c>
      <c r="S184" s="81" t="e">
        <f t="shared" si="25"/>
        <v>#NUM!</v>
      </c>
      <c r="T184" s="81" t="e">
        <f t="shared" si="26"/>
        <v>#NUM!</v>
      </c>
      <c r="U184" s="81" t="e">
        <f t="shared" si="27"/>
        <v>#NUM!</v>
      </c>
      <c r="V184" s="81" t="e">
        <f t="shared" si="28"/>
        <v>#NUM!</v>
      </c>
      <c r="W184" s="119" t="e">
        <f t="shared" si="29"/>
        <v>#NUM!</v>
      </c>
      <c r="X184" s="81" t="s">
        <v>0</v>
      </c>
      <c r="Y184" s="120" t="e">
        <f t="shared" si="30"/>
        <v>#NUM!</v>
      </c>
      <c r="Z184" s="118" t="e">
        <f t="shared" si="34"/>
        <v>#NUM!</v>
      </c>
      <c r="AA184" s="118" t="e">
        <f t="shared" si="31"/>
        <v>#NUM!</v>
      </c>
      <c r="AB184" s="154" t="e">
        <f t="shared" si="32"/>
        <v>#NUM!</v>
      </c>
      <c r="AD184" s="82">
        <f>Statistiky_vypocty!AW178</f>
        <v>0</v>
      </c>
      <c r="AE184" s="82">
        <f>Statistiky_vypocty!AX178</f>
        <v>0</v>
      </c>
      <c r="AF184" s="82">
        <f>Statistiky_vypocty!AY178</f>
        <v>0</v>
      </c>
      <c r="AG184" s="82">
        <f>Statistiky_vypocty!AZ178</f>
        <v>0</v>
      </c>
      <c r="AH184" s="82">
        <f>Statistiky_vypocty!BA178</f>
        <v>0</v>
      </c>
      <c r="AI184" s="82">
        <f>Statistiky_vypocty!BB178</f>
        <v>0</v>
      </c>
      <c r="AJ184" s="82">
        <f>Statistiky_vypocty!BC178</f>
        <v>0</v>
      </c>
      <c r="AK184" s="82">
        <f>Statistiky_vypocty!BD178</f>
        <v>0</v>
      </c>
      <c r="AL184" s="82">
        <f>Statistiky_vypocty!BE178</f>
        <v>0</v>
      </c>
      <c r="AM184" s="82">
        <f>Statistiky_vypocty!BF178</f>
        <v>0</v>
      </c>
      <c r="AN184" s="82">
        <f>Statistiky_vypocty!BG178</f>
        <v>0</v>
      </c>
      <c r="AP184" s="82">
        <f>Statistiky_vypocty!BH178</f>
        <v>0</v>
      </c>
    </row>
    <row r="185" spans="15:42" x14ac:dyDescent="0.35">
      <c r="O185" s="119"/>
      <c r="P185" s="117" t="e">
        <f t="array" ref="P185">INDEX(jmeno,MATCH(LARGE($AP$8:$AP$76-ROW($AP$8:$AP$76)/COUNT($AP$8:$AP$76),ROW(P185)-ROW(P$9)+1),$AP$8:$AP$76-ROW($AP$8:$AP$76)/COUNT($AP$8:$AP$76),0))</f>
        <v>#NUM!</v>
      </c>
      <c r="Q185" s="120" t="e">
        <f t="shared" si="33"/>
        <v>#NUM!</v>
      </c>
      <c r="R185" s="118" t="e">
        <f t="shared" si="24"/>
        <v>#NUM!</v>
      </c>
      <c r="S185" s="118" t="e">
        <f t="shared" si="25"/>
        <v>#NUM!</v>
      </c>
      <c r="T185" s="118" t="e">
        <f t="shared" si="26"/>
        <v>#NUM!</v>
      </c>
      <c r="U185" s="118" t="e">
        <f t="shared" si="27"/>
        <v>#NUM!</v>
      </c>
      <c r="V185" s="118" t="e">
        <f t="shared" si="28"/>
        <v>#NUM!</v>
      </c>
      <c r="W185" s="119" t="e">
        <f t="shared" si="29"/>
        <v>#NUM!</v>
      </c>
      <c r="X185" s="118" t="s">
        <v>0</v>
      </c>
      <c r="Y185" s="120" t="e">
        <f t="shared" si="30"/>
        <v>#NUM!</v>
      </c>
      <c r="Z185" s="81" t="e">
        <f t="shared" si="34"/>
        <v>#NUM!</v>
      </c>
      <c r="AA185" s="81" t="e">
        <f t="shared" si="31"/>
        <v>#NUM!</v>
      </c>
      <c r="AB185" s="153" t="e">
        <f t="shared" si="32"/>
        <v>#NUM!</v>
      </c>
      <c r="AD185" s="82">
        <f>Statistiky_vypocty!AW179</f>
        <v>0</v>
      </c>
      <c r="AE185" s="82">
        <f>Statistiky_vypocty!AX179</f>
        <v>0</v>
      </c>
      <c r="AF185" s="82">
        <f>Statistiky_vypocty!AY179</f>
        <v>0</v>
      </c>
      <c r="AG185" s="82">
        <f>Statistiky_vypocty!AZ179</f>
        <v>0</v>
      </c>
      <c r="AH185" s="82">
        <f>Statistiky_vypocty!BA179</f>
        <v>0</v>
      </c>
      <c r="AI185" s="82">
        <f>Statistiky_vypocty!BB179</f>
        <v>0</v>
      </c>
      <c r="AJ185" s="82">
        <f>Statistiky_vypocty!BC179</f>
        <v>0</v>
      </c>
      <c r="AK185" s="82">
        <f>Statistiky_vypocty!BD179</f>
        <v>0</v>
      </c>
      <c r="AL185" s="82">
        <f>Statistiky_vypocty!BE179</f>
        <v>0</v>
      </c>
      <c r="AM185" s="82">
        <f>Statistiky_vypocty!BF179</f>
        <v>0</v>
      </c>
      <c r="AN185" s="82">
        <f>Statistiky_vypocty!BG179</f>
        <v>0</v>
      </c>
      <c r="AP185" s="82">
        <f>Statistiky_vypocty!BH179</f>
        <v>0</v>
      </c>
    </row>
    <row r="186" spans="15:42" x14ac:dyDescent="0.35">
      <c r="O186" s="83"/>
      <c r="P186" s="23" t="e">
        <f t="array" ref="P186">INDEX(jmeno,MATCH(LARGE($AP$8:$AP$76-ROW($AP$8:$AP$76)/COUNT($AP$8:$AP$76),ROW(P186)-ROW(P$9)+1),$AP$8:$AP$76-ROW($AP$8:$AP$76)/COUNT($AP$8:$AP$76),0))</f>
        <v>#NUM!</v>
      </c>
      <c r="Q186" s="85" t="e">
        <f t="shared" si="33"/>
        <v>#NUM!</v>
      </c>
      <c r="R186" s="81" t="e">
        <f t="shared" si="24"/>
        <v>#NUM!</v>
      </c>
      <c r="S186" s="81" t="e">
        <f t="shared" si="25"/>
        <v>#NUM!</v>
      </c>
      <c r="T186" s="81" t="e">
        <f t="shared" si="26"/>
        <v>#NUM!</v>
      </c>
      <c r="U186" s="81" t="e">
        <f t="shared" si="27"/>
        <v>#NUM!</v>
      </c>
      <c r="V186" s="81" t="e">
        <f t="shared" si="28"/>
        <v>#NUM!</v>
      </c>
      <c r="W186" s="119" t="e">
        <f t="shared" si="29"/>
        <v>#NUM!</v>
      </c>
      <c r="X186" s="81" t="s">
        <v>0</v>
      </c>
      <c r="Y186" s="120" t="e">
        <f t="shared" si="30"/>
        <v>#NUM!</v>
      </c>
      <c r="Z186" s="118" t="e">
        <f t="shared" si="34"/>
        <v>#NUM!</v>
      </c>
      <c r="AA186" s="118" t="e">
        <f t="shared" si="31"/>
        <v>#NUM!</v>
      </c>
      <c r="AB186" s="154" t="e">
        <f t="shared" si="32"/>
        <v>#NUM!</v>
      </c>
      <c r="AD186" s="82">
        <f>Statistiky_vypocty!AW180</f>
        <v>0</v>
      </c>
      <c r="AE186" s="82">
        <f>Statistiky_vypocty!AX180</f>
        <v>0</v>
      </c>
      <c r="AF186" s="82">
        <f>Statistiky_vypocty!AY180</f>
        <v>0</v>
      </c>
      <c r="AG186" s="82">
        <f>Statistiky_vypocty!AZ180</f>
        <v>0</v>
      </c>
      <c r="AH186" s="82">
        <f>Statistiky_vypocty!BA180</f>
        <v>0</v>
      </c>
      <c r="AI186" s="82">
        <f>Statistiky_vypocty!BB180</f>
        <v>0</v>
      </c>
      <c r="AJ186" s="82">
        <f>Statistiky_vypocty!BC180</f>
        <v>0</v>
      </c>
      <c r="AK186" s="82">
        <f>Statistiky_vypocty!BD180</f>
        <v>0</v>
      </c>
      <c r="AL186" s="82">
        <f>Statistiky_vypocty!BE180</f>
        <v>0</v>
      </c>
      <c r="AM186" s="82">
        <f>Statistiky_vypocty!BF180</f>
        <v>0</v>
      </c>
      <c r="AN186" s="82">
        <f>Statistiky_vypocty!BG180</f>
        <v>0</v>
      </c>
      <c r="AP186" s="82">
        <f>Statistiky_vypocty!BH180</f>
        <v>0</v>
      </c>
    </row>
    <row r="187" spans="15:42" x14ac:dyDescent="0.35">
      <c r="O187" s="119"/>
      <c r="P187" s="117" t="e">
        <f t="array" ref="P187">INDEX(jmeno,MATCH(LARGE($AP$8:$AP$76-ROW($AP$8:$AP$76)/COUNT($AP$8:$AP$76),ROW(P187)-ROW(P$9)+1),$AP$8:$AP$76-ROW($AP$8:$AP$76)/COUNT($AP$8:$AP$76),0))</f>
        <v>#NUM!</v>
      </c>
      <c r="Q187" s="120" t="e">
        <f t="shared" si="33"/>
        <v>#NUM!</v>
      </c>
      <c r="R187" s="118" t="e">
        <f t="shared" si="24"/>
        <v>#NUM!</v>
      </c>
      <c r="S187" s="118" t="e">
        <f t="shared" si="25"/>
        <v>#NUM!</v>
      </c>
      <c r="T187" s="118" t="e">
        <f t="shared" si="26"/>
        <v>#NUM!</v>
      </c>
      <c r="U187" s="118" t="e">
        <f t="shared" si="27"/>
        <v>#NUM!</v>
      </c>
      <c r="V187" s="118" t="e">
        <f t="shared" si="28"/>
        <v>#NUM!</v>
      </c>
      <c r="W187" s="119" t="e">
        <f t="shared" si="29"/>
        <v>#NUM!</v>
      </c>
      <c r="X187" s="118" t="s">
        <v>0</v>
      </c>
      <c r="Y187" s="120" t="e">
        <f t="shared" si="30"/>
        <v>#NUM!</v>
      </c>
      <c r="Z187" s="118" t="e">
        <f t="shared" si="34"/>
        <v>#NUM!</v>
      </c>
      <c r="AA187" s="118" t="e">
        <f t="shared" si="31"/>
        <v>#NUM!</v>
      </c>
      <c r="AB187" s="153" t="e">
        <f t="shared" si="32"/>
        <v>#NUM!</v>
      </c>
      <c r="AD187" s="82">
        <f>Statistiky_vypocty!AW181</f>
        <v>0</v>
      </c>
      <c r="AE187" s="82">
        <f>Statistiky_vypocty!AX181</f>
        <v>0</v>
      </c>
      <c r="AF187" s="82">
        <f>Statistiky_vypocty!AY181</f>
        <v>0</v>
      </c>
      <c r="AG187" s="82">
        <f>Statistiky_vypocty!AZ181</f>
        <v>0</v>
      </c>
      <c r="AH187" s="82">
        <f>Statistiky_vypocty!BA181</f>
        <v>0</v>
      </c>
      <c r="AI187" s="82">
        <f>Statistiky_vypocty!BB181</f>
        <v>0</v>
      </c>
      <c r="AJ187" s="82">
        <f>Statistiky_vypocty!BC181</f>
        <v>0</v>
      </c>
      <c r="AK187" s="82">
        <f>Statistiky_vypocty!BD181</f>
        <v>0</v>
      </c>
      <c r="AL187" s="82">
        <f>Statistiky_vypocty!BE181</f>
        <v>0</v>
      </c>
      <c r="AM187" s="82">
        <f>Statistiky_vypocty!BF181</f>
        <v>0</v>
      </c>
      <c r="AN187" s="82">
        <f>Statistiky_vypocty!BG181</f>
        <v>0</v>
      </c>
      <c r="AP187" s="82">
        <f>Statistiky_vypocty!BH181</f>
        <v>0</v>
      </c>
    </row>
    <row r="188" spans="15:42" x14ac:dyDescent="0.35">
      <c r="O188" s="83"/>
      <c r="P188" s="23" t="e">
        <f t="array" ref="P188">INDEX(jmeno,MATCH(LARGE($AP$8:$AP$76-ROW($AP$8:$AP$76)/COUNT($AP$8:$AP$76),ROW(P188)-ROW(P$9)+1),$AP$8:$AP$76-ROW($AP$8:$AP$76)/COUNT($AP$8:$AP$76),0))</f>
        <v>#NUM!</v>
      </c>
      <c r="Q188" s="85" t="e">
        <f t="shared" si="33"/>
        <v>#NUM!</v>
      </c>
      <c r="R188" s="81" t="e">
        <f t="shared" si="24"/>
        <v>#NUM!</v>
      </c>
      <c r="S188" s="81" t="e">
        <f t="shared" si="25"/>
        <v>#NUM!</v>
      </c>
      <c r="T188" s="81" t="e">
        <f t="shared" si="26"/>
        <v>#NUM!</v>
      </c>
      <c r="U188" s="81" t="e">
        <f t="shared" si="27"/>
        <v>#NUM!</v>
      </c>
      <c r="V188" s="81" t="e">
        <f t="shared" si="28"/>
        <v>#NUM!</v>
      </c>
      <c r="W188" s="119" t="e">
        <f t="shared" si="29"/>
        <v>#NUM!</v>
      </c>
      <c r="X188" s="81" t="s">
        <v>0</v>
      </c>
      <c r="Y188" s="120" t="e">
        <f t="shared" si="30"/>
        <v>#NUM!</v>
      </c>
      <c r="Z188" s="81" t="e">
        <f t="shared" si="34"/>
        <v>#NUM!</v>
      </c>
      <c r="AA188" s="81" t="e">
        <f t="shared" si="31"/>
        <v>#NUM!</v>
      </c>
      <c r="AB188" s="154" t="e">
        <f t="shared" si="32"/>
        <v>#NUM!</v>
      </c>
      <c r="AD188" s="82">
        <f>Statistiky_vypocty!AW182</f>
        <v>0</v>
      </c>
      <c r="AE188" s="82">
        <f>Statistiky_vypocty!AX182</f>
        <v>0</v>
      </c>
      <c r="AF188" s="82">
        <f>Statistiky_vypocty!AY182</f>
        <v>0</v>
      </c>
      <c r="AG188" s="82">
        <f>Statistiky_vypocty!AZ182</f>
        <v>0</v>
      </c>
      <c r="AH188" s="82">
        <f>Statistiky_vypocty!BA182</f>
        <v>0</v>
      </c>
      <c r="AI188" s="82">
        <f>Statistiky_vypocty!BB182</f>
        <v>0</v>
      </c>
      <c r="AJ188" s="82">
        <f>Statistiky_vypocty!BC182</f>
        <v>0</v>
      </c>
      <c r="AK188" s="82">
        <f>Statistiky_vypocty!BD182</f>
        <v>0</v>
      </c>
      <c r="AL188" s="82">
        <f>Statistiky_vypocty!BE182</f>
        <v>0</v>
      </c>
      <c r="AM188" s="82">
        <f>Statistiky_vypocty!BF182</f>
        <v>0</v>
      </c>
      <c r="AN188" s="82">
        <f>Statistiky_vypocty!BG182</f>
        <v>0</v>
      </c>
      <c r="AP188" s="82">
        <f>Statistiky_vypocty!BH182</f>
        <v>0</v>
      </c>
    </row>
    <row r="189" spans="15:42" x14ac:dyDescent="0.35">
      <c r="O189" s="119"/>
      <c r="P189" s="117" t="e">
        <f t="array" ref="P189">INDEX(jmeno,MATCH(LARGE($AP$8:$AP$76-ROW($AP$8:$AP$76)/COUNT($AP$8:$AP$76),ROW(P189)-ROW(P$9)+1),$AP$8:$AP$76-ROW($AP$8:$AP$76)/COUNT($AP$8:$AP$76),0))</f>
        <v>#NUM!</v>
      </c>
      <c r="Q189" s="120" t="e">
        <f t="shared" si="33"/>
        <v>#NUM!</v>
      </c>
      <c r="R189" s="118" t="e">
        <f t="shared" si="24"/>
        <v>#NUM!</v>
      </c>
      <c r="S189" s="118" t="e">
        <f t="shared" si="25"/>
        <v>#NUM!</v>
      </c>
      <c r="T189" s="118" t="e">
        <f t="shared" si="26"/>
        <v>#NUM!</v>
      </c>
      <c r="U189" s="118" t="e">
        <f t="shared" si="27"/>
        <v>#NUM!</v>
      </c>
      <c r="V189" s="118" t="e">
        <f t="shared" si="28"/>
        <v>#NUM!</v>
      </c>
      <c r="W189" s="119" t="e">
        <f t="shared" si="29"/>
        <v>#NUM!</v>
      </c>
      <c r="X189" s="118" t="s">
        <v>0</v>
      </c>
      <c r="Y189" s="120" t="e">
        <f t="shared" si="30"/>
        <v>#NUM!</v>
      </c>
      <c r="Z189" s="118" t="e">
        <f t="shared" si="34"/>
        <v>#NUM!</v>
      </c>
      <c r="AA189" s="118" t="e">
        <f t="shared" si="31"/>
        <v>#NUM!</v>
      </c>
      <c r="AB189" s="153" t="e">
        <f t="shared" si="32"/>
        <v>#NUM!</v>
      </c>
      <c r="AD189" s="82">
        <f>Statistiky_vypocty!AW183</f>
        <v>0</v>
      </c>
      <c r="AE189" s="82">
        <f>Statistiky_vypocty!AX183</f>
        <v>0</v>
      </c>
      <c r="AF189" s="82">
        <f>Statistiky_vypocty!AY183</f>
        <v>0</v>
      </c>
      <c r="AG189" s="82">
        <f>Statistiky_vypocty!AZ183</f>
        <v>0</v>
      </c>
      <c r="AH189" s="82">
        <f>Statistiky_vypocty!BA183</f>
        <v>0</v>
      </c>
      <c r="AI189" s="82">
        <f>Statistiky_vypocty!BB183</f>
        <v>0</v>
      </c>
      <c r="AJ189" s="82">
        <f>Statistiky_vypocty!BC183</f>
        <v>0</v>
      </c>
      <c r="AK189" s="82">
        <f>Statistiky_vypocty!BD183</f>
        <v>0</v>
      </c>
      <c r="AL189" s="82">
        <f>Statistiky_vypocty!BE183</f>
        <v>0</v>
      </c>
      <c r="AM189" s="82">
        <f>Statistiky_vypocty!BF183</f>
        <v>0</v>
      </c>
      <c r="AN189" s="82">
        <f>Statistiky_vypocty!BG183</f>
        <v>0</v>
      </c>
      <c r="AP189" s="82">
        <f>Statistiky_vypocty!BH183</f>
        <v>0</v>
      </c>
    </row>
    <row r="190" spans="15:42" x14ac:dyDescent="0.35">
      <c r="O190" s="83"/>
      <c r="P190" s="23" t="e">
        <f t="array" ref="P190">INDEX(jmeno,MATCH(LARGE($AP$8:$AP$76-ROW($AP$8:$AP$76)/COUNT($AP$8:$AP$76),ROW(P190)-ROW(P$9)+1),$AP$8:$AP$76-ROW($AP$8:$AP$76)/COUNT($AP$8:$AP$76),0))</f>
        <v>#NUM!</v>
      </c>
      <c r="Q190" s="85" t="e">
        <f t="shared" si="33"/>
        <v>#NUM!</v>
      </c>
      <c r="R190" s="81" t="e">
        <f t="shared" si="24"/>
        <v>#NUM!</v>
      </c>
      <c r="S190" s="81" t="e">
        <f t="shared" si="25"/>
        <v>#NUM!</v>
      </c>
      <c r="T190" s="81" t="e">
        <f t="shared" si="26"/>
        <v>#NUM!</v>
      </c>
      <c r="U190" s="81" t="e">
        <f t="shared" si="27"/>
        <v>#NUM!</v>
      </c>
      <c r="V190" s="81" t="e">
        <f t="shared" si="28"/>
        <v>#NUM!</v>
      </c>
      <c r="W190" s="119" t="e">
        <f t="shared" si="29"/>
        <v>#NUM!</v>
      </c>
      <c r="X190" s="81" t="s">
        <v>0</v>
      </c>
      <c r="Y190" s="120" t="e">
        <f t="shared" si="30"/>
        <v>#NUM!</v>
      </c>
      <c r="Z190" s="118" t="e">
        <f t="shared" si="34"/>
        <v>#NUM!</v>
      </c>
      <c r="AA190" s="118" t="e">
        <f t="shared" si="31"/>
        <v>#NUM!</v>
      </c>
      <c r="AB190" s="154" t="e">
        <f t="shared" si="32"/>
        <v>#NUM!</v>
      </c>
      <c r="AD190" s="82">
        <f>Statistiky_vypocty!AW184</f>
        <v>0</v>
      </c>
      <c r="AE190" s="82">
        <f>Statistiky_vypocty!AX184</f>
        <v>0</v>
      </c>
      <c r="AF190" s="82">
        <f>Statistiky_vypocty!AY184</f>
        <v>0</v>
      </c>
      <c r="AG190" s="82">
        <f>Statistiky_vypocty!AZ184</f>
        <v>0</v>
      </c>
      <c r="AH190" s="82">
        <f>Statistiky_vypocty!BA184</f>
        <v>0</v>
      </c>
      <c r="AI190" s="82">
        <f>Statistiky_vypocty!BB184</f>
        <v>0</v>
      </c>
      <c r="AJ190" s="82">
        <f>Statistiky_vypocty!BC184</f>
        <v>0</v>
      </c>
      <c r="AK190" s="82">
        <f>Statistiky_vypocty!BD184</f>
        <v>0</v>
      </c>
      <c r="AL190" s="82">
        <f>Statistiky_vypocty!BE184</f>
        <v>0</v>
      </c>
      <c r="AM190" s="82">
        <f>Statistiky_vypocty!BF184</f>
        <v>0</v>
      </c>
      <c r="AN190" s="82">
        <f>Statistiky_vypocty!BG184</f>
        <v>0</v>
      </c>
      <c r="AP190" s="82">
        <f>Statistiky_vypocty!BH184</f>
        <v>0</v>
      </c>
    </row>
    <row r="191" spans="15:42" x14ac:dyDescent="0.35">
      <c r="O191" s="119"/>
      <c r="P191" s="117" t="e">
        <f t="array" ref="P191">INDEX(jmeno,MATCH(LARGE($AP$8:$AP$76-ROW($AP$8:$AP$76)/COUNT($AP$8:$AP$76),ROW(P191)-ROW(P$9)+1),$AP$8:$AP$76-ROW($AP$8:$AP$76)/COUNT($AP$8:$AP$76),0))</f>
        <v>#NUM!</v>
      </c>
      <c r="Q191" s="120" t="e">
        <f t="shared" si="33"/>
        <v>#NUM!</v>
      </c>
      <c r="R191" s="118" t="e">
        <f t="shared" si="24"/>
        <v>#NUM!</v>
      </c>
      <c r="S191" s="118" t="e">
        <f t="shared" si="25"/>
        <v>#NUM!</v>
      </c>
      <c r="T191" s="118" t="e">
        <f t="shared" si="26"/>
        <v>#NUM!</v>
      </c>
      <c r="U191" s="118" t="e">
        <f t="shared" si="27"/>
        <v>#NUM!</v>
      </c>
      <c r="V191" s="118" t="e">
        <f t="shared" si="28"/>
        <v>#NUM!</v>
      </c>
      <c r="W191" s="119" t="e">
        <f t="shared" si="29"/>
        <v>#NUM!</v>
      </c>
      <c r="X191" s="118" t="s">
        <v>0</v>
      </c>
      <c r="Y191" s="120" t="e">
        <f t="shared" si="30"/>
        <v>#NUM!</v>
      </c>
      <c r="Z191" s="81" t="e">
        <f t="shared" si="34"/>
        <v>#NUM!</v>
      </c>
      <c r="AA191" s="81" t="e">
        <f t="shared" si="31"/>
        <v>#NUM!</v>
      </c>
      <c r="AB191" s="153" t="e">
        <f t="shared" si="32"/>
        <v>#NUM!</v>
      </c>
      <c r="AD191" s="82">
        <f>Statistiky_vypocty!AW185</f>
        <v>0</v>
      </c>
      <c r="AE191" s="82">
        <f>Statistiky_vypocty!AX185</f>
        <v>0</v>
      </c>
      <c r="AF191" s="82">
        <f>Statistiky_vypocty!AY185</f>
        <v>0</v>
      </c>
      <c r="AG191" s="82">
        <f>Statistiky_vypocty!AZ185</f>
        <v>0</v>
      </c>
      <c r="AH191" s="82">
        <f>Statistiky_vypocty!BA185</f>
        <v>0</v>
      </c>
      <c r="AI191" s="82">
        <f>Statistiky_vypocty!BB185</f>
        <v>0</v>
      </c>
      <c r="AJ191" s="82">
        <f>Statistiky_vypocty!BC185</f>
        <v>0</v>
      </c>
      <c r="AK191" s="82">
        <f>Statistiky_vypocty!BD185</f>
        <v>0</v>
      </c>
      <c r="AL191" s="82">
        <f>Statistiky_vypocty!BE185</f>
        <v>0</v>
      </c>
      <c r="AM191" s="82">
        <f>Statistiky_vypocty!BF185</f>
        <v>0</v>
      </c>
      <c r="AN191" s="82">
        <f>Statistiky_vypocty!BG185</f>
        <v>0</v>
      </c>
      <c r="AP191" s="82">
        <f>Statistiky_vypocty!BH185</f>
        <v>0</v>
      </c>
    </row>
    <row r="192" spans="15:42" x14ac:dyDescent="0.35">
      <c r="O192" s="83"/>
      <c r="P192" s="23" t="e">
        <f t="array" ref="P192">INDEX(jmeno,MATCH(LARGE($AP$8:$AP$76-ROW($AP$8:$AP$76)/COUNT($AP$8:$AP$76),ROW(P192)-ROW(P$9)+1),$AP$8:$AP$76-ROW($AP$8:$AP$76)/COUNT($AP$8:$AP$76),0))</f>
        <v>#NUM!</v>
      </c>
      <c r="Q192" s="85" t="e">
        <f t="shared" si="33"/>
        <v>#NUM!</v>
      </c>
      <c r="R192" s="81" t="e">
        <f t="shared" si="24"/>
        <v>#NUM!</v>
      </c>
      <c r="S192" s="81" t="e">
        <f t="shared" si="25"/>
        <v>#NUM!</v>
      </c>
      <c r="T192" s="81" t="e">
        <f t="shared" si="26"/>
        <v>#NUM!</v>
      </c>
      <c r="U192" s="81" t="e">
        <f t="shared" si="27"/>
        <v>#NUM!</v>
      </c>
      <c r="V192" s="81" t="e">
        <f t="shared" si="28"/>
        <v>#NUM!</v>
      </c>
      <c r="W192" s="119" t="e">
        <f t="shared" si="29"/>
        <v>#NUM!</v>
      </c>
      <c r="X192" s="81" t="s">
        <v>0</v>
      </c>
      <c r="Y192" s="120" t="e">
        <f t="shared" si="30"/>
        <v>#NUM!</v>
      </c>
      <c r="Z192" s="118" t="e">
        <f t="shared" si="34"/>
        <v>#NUM!</v>
      </c>
      <c r="AA192" s="118" t="e">
        <f t="shared" si="31"/>
        <v>#NUM!</v>
      </c>
      <c r="AB192" s="154" t="e">
        <f t="shared" si="32"/>
        <v>#NUM!</v>
      </c>
      <c r="AD192" s="82">
        <f>Statistiky_vypocty!AW186</f>
        <v>0</v>
      </c>
      <c r="AE192" s="82">
        <f>Statistiky_vypocty!AX186</f>
        <v>0</v>
      </c>
      <c r="AF192" s="82">
        <f>Statistiky_vypocty!AY186</f>
        <v>0</v>
      </c>
      <c r="AG192" s="82">
        <f>Statistiky_vypocty!AZ186</f>
        <v>0</v>
      </c>
      <c r="AH192" s="82">
        <f>Statistiky_vypocty!BA186</f>
        <v>0</v>
      </c>
      <c r="AI192" s="82">
        <f>Statistiky_vypocty!BB186</f>
        <v>0</v>
      </c>
      <c r="AJ192" s="82">
        <f>Statistiky_vypocty!BC186</f>
        <v>0</v>
      </c>
      <c r="AK192" s="82">
        <f>Statistiky_vypocty!BD186</f>
        <v>0</v>
      </c>
      <c r="AL192" s="82">
        <f>Statistiky_vypocty!BE186</f>
        <v>0</v>
      </c>
      <c r="AM192" s="82">
        <f>Statistiky_vypocty!BF186</f>
        <v>0</v>
      </c>
      <c r="AN192" s="82">
        <f>Statistiky_vypocty!BG186</f>
        <v>0</v>
      </c>
      <c r="AP192" s="82">
        <f>Statistiky_vypocty!BH186</f>
        <v>0</v>
      </c>
    </row>
    <row r="193" spans="15:42" x14ac:dyDescent="0.35">
      <c r="O193" s="119"/>
      <c r="P193" s="117" t="e">
        <f t="array" ref="P193">INDEX(jmeno,MATCH(LARGE($AP$8:$AP$76-ROW($AP$8:$AP$76)/COUNT($AP$8:$AP$76),ROW(P193)-ROW(P$9)+1),$AP$8:$AP$76-ROW($AP$8:$AP$76)/COUNT($AP$8:$AP$76),0))</f>
        <v>#NUM!</v>
      </c>
      <c r="Q193" s="120" t="e">
        <f t="shared" si="33"/>
        <v>#NUM!</v>
      </c>
      <c r="R193" s="118" t="e">
        <f t="shared" si="24"/>
        <v>#NUM!</v>
      </c>
      <c r="S193" s="118" t="e">
        <f t="shared" si="25"/>
        <v>#NUM!</v>
      </c>
      <c r="T193" s="118" t="e">
        <f t="shared" si="26"/>
        <v>#NUM!</v>
      </c>
      <c r="U193" s="118" t="e">
        <f t="shared" si="27"/>
        <v>#NUM!</v>
      </c>
      <c r="V193" s="118" t="e">
        <f t="shared" si="28"/>
        <v>#NUM!</v>
      </c>
      <c r="W193" s="119" t="e">
        <f t="shared" si="29"/>
        <v>#NUM!</v>
      </c>
      <c r="X193" s="118" t="s">
        <v>0</v>
      </c>
      <c r="Y193" s="120" t="e">
        <f t="shared" si="30"/>
        <v>#NUM!</v>
      </c>
      <c r="Z193" s="118" t="e">
        <f t="shared" si="34"/>
        <v>#NUM!</v>
      </c>
      <c r="AA193" s="118" t="e">
        <f t="shared" si="31"/>
        <v>#NUM!</v>
      </c>
      <c r="AB193" s="153" t="e">
        <f t="shared" si="32"/>
        <v>#NUM!</v>
      </c>
      <c r="AD193" s="82">
        <f>Statistiky_vypocty!AW187</f>
        <v>0</v>
      </c>
      <c r="AE193" s="82">
        <f>Statistiky_vypocty!AX187</f>
        <v>0</v>
      </c>
      <c r="AF193" s="82">
        <f>Statistiky_vypocty!AY187</f>
        <v>0</v>
      </c>
      <c r="AG193" s="82">
        <f>Statistiky_vypocty!AZ187</f>
        <v>0</v>
      </c>
      <c r="AH193" s="82">
        <f>Statistiky_vypocty!BA187</f>
        <v>0</v>
      </c>
      <c r="AI193" s="82">
        <f>Statistiky_vypocty!BB187</f>
        <v>0</v>
      </c>
      <c r="AJ193" s="82">
        <f>Statistiky_vypocty!BC187</f>
        <v>0</v>
      </c>
      <c r="AK193" s="82">
        <f>Statistiky_vypocty!BD187</f>
        <v>0</v>
      </c>
      <c r="AL193" s="82">
        <f>Statistiky_vypocty!BE187</f>
        <v>0</v>
      </c>
      <c r="AM193" s="82">
        <f>Statistiky_vypocty!BF187</f>
        <v>0</v>
      </c>
      <c r="AN193" s="82">
        <f>Statistiky_vypocty!BG187</f>
        <v>0</v>
      </c>
      <c r="AP193" s="82">
        <f>Statistiky_vypocty!BH187</f>
        <v>0</v>
      </c>
    </row>
    <row r="194" spans="15:42" x14ac:dyDescent="0.35">
      <c r="O194" s="83"/>
      <c r="P194" s="23" t="e">
        <f t="array" ref="P194">INDEX(jmeno,MATCH(LARGE($AP$8:$AP$76-ROW($AP$8:$AP$76)/COUNT($AP$8:$AP$76),ROW(P194)-ROW(P$9)+1),$AP$8:$AP$76-ROW($AP$8:$AP$76)/COUNT($AP$8:$AP$76),0))</f>
        <v>#NUM!</v>
      </c>
      <c r="Q194" s="85" t="e">
        <f t="shared" si="33"/>
        <v>#NUM!</v>
      </c>
      <c r="R194" s="81" t="e">
        <f t="shared" si="24"/>
        <v>#NUM!</v>
      </c>
      <c r="S194" s="81" t="e">
        <f t="shared" si="25"/>
        <v>#NUM!</v>
      </c>
      <c r="T194" s="81" t="e">
        <f t="shared" si="26"/>
        <v>#NUM!</v>
      </c>
      <c r="U194" s="81" t="e">
        <f t="shared" si="27"/>
        <v>#NUM!</v>
      </c>
      <c r="V194" s="81" t="e">
        <f t="shared" si="28"/>
        <v>#NUM!</v>
      </c>
      <c r="W194" s="119" t="e">
        <f t="shared" si="29"/>
        <v>#NUM!</v>
      </c>
      <c r="X194" s="81" t="s">
        <v>0</v>
      </c>
      <c r="Y194" s="120" t="e">
        <f t="shared" si="30"/>
        <v>#NUM!</v>
      </c>
      <c r="Z194" s="81" t="e">
        <f t="shared" si="34"/>
        <v>#NUM!</v>
      </c>
      <c r="AA194" s="81" t="e">
        <f t="shared" si="31"/>
        <v>#NUM!</v>
      </c>
      <c r="AB194" s="154" t="e">
        <f t="shared" si="32"/>
        <v>#NUM!</v>
      </c>
      <c r="AD194" s="82">
        <f>Statistiky_vypocty!AW188</f>
        <v>0</v>
      </c>
      <c r="AE194" s="82">
        <f>Statistiky_vypocty!AX188</f>
        <v>0</v>
      </c>
      <c r="AF194" s="82">
        <f>Statistiky_vypocty!AY188</f>
        <v>0</v>
      </c>
      <c r="AG194" s="82">
        <f>Statistiky_vypocty!AZ188</f>
        <v>0</v>
      </c>
      <c r="AH194" s="82">
        <f>Statistiky_vypocty!BA188</f>
        <v>0</v>
      </c>
      <c r="AI194" s="82">
        <f>Statistiky_vypocty!BB188</f>
        <v>0</v>
      </c>
      <c r="AJ194" s="82">
        <f>Statistiky_vypocty!BC188</f>
        <v>0</v>
      </c>
      <c r="AK194" s="82">
        <f>Statistiky_vypocty!BD188</f>
        <v>0</v>
      </c>
      <c r="AL194" s="82">
        <f>Statistiky_vypocty!BE188</f>
        <v>0</v>
      </c>
      <c r="AM194" s="82">
        <f>Statistiky_vypocty!BF188</f>
        <v>0</v>
      </c>
      <c r="AN194" s="82">
        <f>Statistiky_vypocty!BG188</f>
        <v>0</v>
      </c>
      <c r="AP194" s="82">
        <f>Statistiky_vypocty!BH188</f>
        <v>0</v>
      </c>
    </row>
    <row r="195" spans="15:42" x14ac:dyDescent="0.35">
      <c r="O195" s="119"/>
      <c r="P195" s="117" t="e">
        <f t="array" ref="P195">INDEX(jmeno,MATCH(LARGE($AP$8:$AP$76-ROW($AP$8:$AP$76)/COUNT($AP$8:$AP$76),ROW(P195)-ROW(P$9)+1),$AP$8:$AP$76-ROW($AP$8:$AP$76)/COUNT($AP$8:$AP$76),0))</f>
        <v>#NUM!</v>
      </c>
      <c r="Q195" s="120" t="e">
        <f t="shared" si="33"/>
        <v>#NUM!</v>
      </c>
      <c r="R195" s="118" t="e">
        <f t="shared" si="24"/>
        <v>#NUM!</v>
      </c>
      <c r="S195" s="118" t="e">
        <f t="shared" si="25"/>
        <v>#NUM!</v>
      </c>
      <c r="T195" s="118" t="e">
        <f t="shared" si="26"/>
        <v>#NUM!</v>
      </c>
      <c r="U195" s="118" t="e">
        <f t="shared" si="27"/>
        <v>#NUM!</v>
      </c>
      <c r="V195" s="118" t="e">
        <f t="shared" si="28"/>
        <v>#NUM!</v>
      </c>
      <c r="W195" s="119" t="e">
        <f t="shared" si="29"/>
        <v>#NUM!</v>
      </c>
      <c r="X195" s="118" t="s">
        <v>0</v>
      </c>
      <c r="Y195" s="120" t="e">
        <f t="shared" si="30"/>
        <v>#NUM!</v>
      </c>
      <c r="Z195" s="118" t="e">
        <f t="shared" si="34"/>
        <v>#NUM!</v>
      </c>
      <c r="AA195" s="118" t="e">
        <f t="shared" si="31"/>
        <v>#NUM!</v>
      </c>
      <c r="AB195" s="153" t="e">
        <f t="shared" si="32"/>
        <v>#NUM!</v>
      </c>
      <c r="AD195" s="82">
        <f>Statistiky_vypocty!AW189</f>
        <v>0</v>
      </c>
      <c r="AE195" s="82">
        <f>Statistiky_vypocty!AX189</f>
        <v>0</v>
      </c>
      <c r="AF195" s="82">
        <f>Statistiky_vypocty!AY189</f>
        <v>0</v>
      </c>
      <c r="AG195" s="82">
        <f>Statistiky_vypocty!AZ189</f>
        <v>0</v>
      </c>
      <c r="AH195" s="82">
        <f>Statistiky_vypocty!BA189</f>
        <v>0</v>
      </c>
      <c r="AI195" s="82">
        <f>Statistiky_vypocty!BB189</f>
        <v>0</v>
      </c>
      <c r="AJ195" s="82">
        <f>Statistiky_vypocty!BC189</f>
        <v>0</v>
      </c>
      <c r="AK195" s="82">
        <f>Statistiky_vypocty!BD189</f>
        <v>0</v>
      </c>
      <c r="AL195" s="82">
        <f>Statistiky_vypocty!BE189</f>
        <v>0</v>
      </c>
      <c r="AM195" s="82">
        <f>Statistiky_vypocty!BF189</f>
        <v>0</v>
      </c>
      <c r="AN195" s="82">
        <f>Statistiky_vypocty!BG189</f>
        <v>0</v>
      </c>
      <c r="AP195" s="82">
        <f>Statistiky_vypocty!BH189</f>
        <v>0</v>
      </c>
    </row>
    <row r="196" spans="15:42" x14ac:dyDescent="0.35">
      <c r="O196" s="83"/>
      <c r="P196" s="23" t="e">
        <f t="array" ref="P196">INDEX(jmeno,MATCH(LARGE($AP$8:$AP$76-ROW($AP$8:$AP$76)/COUNT($AP$8:$AP$76),ROW(P196)-ROW(P$9)+1),$AP$8:$AP$76-ROW($AP$8:$AP$76)/COUNT($AP$8:$AP$76),0))</f>
        <v>#NUM!</v>
      </c>
      <c r="Q196" s="85" t="e">
        <f t="shared" si="33"/>
        <v>#NUM!</v>
      </c>
      <c r="R196" s="81" t="e">
        <f t="shared" si="24"/>
        <v>#NUM!</v>
      </c>
      <c r="S196" s="81" t="e">
        <f t="shared" si="25"/>
        <v>#NUM!</v>
      </c>
      <c r="T196" s="81" t="e">
        <f t="shared" si="26"/>
        <v>#NUM!</v>
      </c>
      <c r="U196" s="81" t="e">
        <f t="shared" si="27"/>
        <v>#NUM!</v>
      </c>
      <c r="V196" s="81" t="e">
        <f t="shared" si="28"/>
        <v>#NUM!</v>
      </c>
      <c r="W196" s="119" t="e">
        <f t="shared" si="29"/>
        <v>#NUM!</v>
      </c>
      <c r="X196" s="81" t="s">
        <v>0</v>
      </c>
      <c r="Y196" s="120" t="e">
        <f t="shared" si="30"/>
        <v>#NUM!</v>
      </c>
      <c r="Z196" s="118" t="e">
        <f t="shared" si="34"/>
        <v>#NUM!</v>
      </c>
      <c r="AA196" s="118" t="e">
        <f t="shared" si="31"/>
        <v>#NUM!</v>
      </c>
      <c r="AB196" s="154" t="e">
        <f t="shared" si="32"/>
        <v>#NUM!</v>
      </c>
      <c r="AD196" s="82">
        <f>Statistiky_vypocty!AW190</f>
        <v>0</v>
      </c>
      <c r="AE196" s="82">
        <f>Statistiky_vypocty!AX190</f>
        <v>0</v>
      </c>
      <c r="AF196" s="82">
        <f>Statistiky_vypocty!AY190</f>
        <v>0</v>
      </c>
      <c r="AG196" s="82">
        <f>Statistiky_vypocty!AZ190</f>
        <v>0</v>
      </c>
      <c r="AH196" s="82">
        <f>Statistiky_vypocty!BA190</f>
        <v>0</v>
      </c>
      <c r="AI196" s="82">
        <f>Statistiky_vypocty!BB190</f>
        <v>0</v>
      </c>
      <c r="AJ196" s="82">
        <f>Statistiky_vypocty!BC190</f>
        <v>0</v>
      </c>
      <c r="AK196" s="82">
        <f>Statistiky_vypocty!BD190</f>
        <v>0</v>
      </c>
      <c r="AL196" s="82">
        <f>Statistiky_vypocty!BE190</f>
        <v>0</v>
      </c>
      <c r="AM196" s="82">
        <f>Statistiky_vypocty!BF190</f>
        <v>0</v>
      </c>
      <c r="AN196" s="82">
        <f>Statistiky_vypocty!BG190</f>
        <v>0</v>
      </c>
      <c r="AP196" s="82">
        <f>Statistiky_vypocty!BH190</f>
        <v>0</v>
      </c>
    </row>
    <row r="197" spans="15:42" x14ac:dyDescent="0.35">
      <c r="O197" s="119"/>
      <c r="P197" s="117" t="e">
        <f t="array" ref="P197">INDEX(jmeno,MATCH(LARGE($AP$8:$AP$76-ROW($AP$8:$AP$76)/COUNT($AP$8:$AP$76),ROW(P197)-ROW(P$9)+1),$AP$8:$AP$76-ROW($AP$8:$AP$76)/COUNT($AP$8:$AP$76),0))</f>
        <v>#NUM!</v>
      </c>
      <c r="Q197" s="120" t="e">
        <f t="shared" si="33"/>
        <v>#NUM!</v>
      </c>
      <c r="R197" s="118" t="e">
        <f t="shared" si="24"/>
        <v>#NUM!</v>
      </c>
      <c r="S197" s="118" t="e">
        <f t="shared" si="25"/>
        <v>#NUM!</v>
      </c>
      <c r="T197" s="118" t="e">
        <f t="shared" si="26"/>
        <v>#NUM!</v>
      </c>
      <c r="U197" s="118" t="e">
        <f t="shared" si="27"/>
        <v>#NUM!</v>
      </c>
      <c r="V197" s="118" t="e">
        <f t="shared" si="28"/>
        <v>#NUM!</v>
      </c>
      <c r="W197" s="119" t="e">
        <f t="shared" si="29"/>
        <v>#NUM!</v>
      </c>
      <c r="X197" s="118" t="s">
        <v>0</v>
      </c>
      <c r="Y197" s="120" t="e">
        <f t="shared" si="30"/>
        <v>#NUM!</v>
      </c>
      <c r="Z197" s="81" t="e">
        <f t="shared" si="34"/>
        <v>#NUM!</v>
      </c>
      <c r="AA197" s="81" t="e">
        <f t="shared" si="31"/>
        <v>#NUM!</v>
      </c>
      <c r="AB197" s="153" t="e">
        <f t="shared" si="32"/>
        <v>#NUM!</v>
      </c>
      <c r="AD197" s="82">
        <f>Statistiky_vypocty!AW191</f>
        <v>0</v>
      </c>
      <c r="AE197" s="82">
        <f>Statistiky_vypocty!AX191</f>
        <v>0</v>
      </c>
      <c r="AF197" s="82">
        <f>Statistiky_vypocty!AY191</f>
        <v>0</v>
      </c>
      <c r="AG197" s="82">
        <f>Statistiky_vypocty!AZ191</f>
        <v>0</v>
      </c>
      <c r="AH197" s="82">
        <f>Statistiky_vypocty!BA191</f>
        <v>0</v>
      </c>
      <c r="AI197" s="82">
        <f>Statistiky_vypocty!BB191</f>
        <v>0</v>
      </c>
      <c r="AJ197" s="82">
        <f>Statistiky_vypocty!BC191</f>
        <v>0</v>
      </c>
      <c r="AK197" s="82">
        <f>Statistiky_vypocty!BD191</f>
        <v>0</v>
      </c>
      <c r="AL197" s="82">
        <f>Statistiky_vypocty!BE191</f>
        <v>0</v>
      </c>
      <c r="AM197" s="82">
        <f>Statistiky_vypocty!BF191</f>
        <v>0</v>
      </c>
      <c r="AN197" s="82">
        <f>Statistiky_vypocty!BG191</f>
        <v>0</v>
      </c>
      <c r="AP197" s="82">
        <f>Statistiky_vypocty!BH191</f>
        <v>0</v>
      </c>
    </row>
    <row r="198" spans="15:42" x14ac:dyDescent="0.35">
      <c r="O198" s="83"/>
      <c r="P198" s="23" t="e">
        <f t="array" ref="P198">INDEX(jmeno,MATCH(LARGE($AP$8:$AP$76-ROW($AP$8:$AP$76)/COUNT($AP$8:$AP$76),ROW(P198)-ROW(P$9)+1),$AP$8:$AP$76-ROW($AP$8:$AP$76)/COUNT($AP$8:$AP$76),0))</f>
        <v>#NUM!</v>
      </c>
      <c r="Q198" s="85" t="e">
        <f t="shared" si="33"/>
        <v>#NUM!</v>
      </c>
      <c r="R198" s="81" t="e">
        <f t="shared" si="24"/>
        <v>#NUM!</v>
      </c>
      <c r="S198" s="81" t="e">
        <f t="shared" si="25"/>
        <v>#NUM!</v>
      </c>
      <c r="T198" s="81" t="e">
        <f t="shared" si="26"/>
        <v>#NUM!</v>
      </c>
      <c r="U198" s="81" t="e">
        <f t="shared" si="27"/>
        <v>#NUM!</v>
      </c>
      <c r="V198" s="81" t="e">
        <f t="shared" si="28"/>
        <v>#NUM!</v>
      </c>
      <c r="W198" s="119" t="e">
        <f t="shared" si="29"/>
        <v>#NUM!</v>
      </c>
      <c r="X198" s="81" t="s">
        <v>0</v>
      </c>
      <c r="Y198" s="120" t="e">
        <f t="shared" si="30"/>
        <v>#NUM!</v>
      </c>
      <c r="Z198" s="118" t="e">
        <f t="shared" si="34"/>
        <v>#NUM!</v>
      </c>
      <c r="AA198" s="118" t="e">
        <f t="shared" si="31"/>
        <v>#NUM!</v>
      </c>
      <c r="AB198" s="154" t="e">
        <f t="shared" si="32"/>
        <v>#NUM!</v>
      </c>
      <c r="AD198" s="82">
        <f>Statistiky_vypocty!AW192</f>
        <v>0</v>
      </c>
      <c r="AE198" s="82">
        <f>Statistiky_vypocty!AX192</f>
        <v>0</v>
      </c>
      <c r="AF198" s="82">
        <f>Statistiky_vypocty!AY192</f>
        <v>0</v>
      </c>
      <c r="AG198" s="82">
        <f>Statistiky_vypocty!AZ192</f>
        <v>0</v>
      </c>
      <c r="AH198" s="82">
        <f>Statistiky_vypocty!BA192</f>
        <v>0</v>
      </c>
      <c r="AI198" s="82">
        <f>Statistiky_vypocty!BB192</f>
        <v>0</v>
      </c>
      <c r="AJ198" s="82">
        <f>Statistiky_vypocty!BC192</f>
        <v>0</v>
      </c>
      <c r="AK198" s="82">
        <f>Statistiky_vypocty!BD192</f>
        <v>0</v>
      </c>
      <c r="AL198" s="82">
        <f>Statistiky_vypocty!BE192</f>
        <v>0</v>
      </c>
      <c r="AM198" s="82">
        <f>Statistiky_vypocty!BF192</f>
        <v>0</v>
      </c>
      <c r="AN198" s="82">
        <f>Statistiky_vypocty!BG192</f>
        <v>0</v>
      </c>
      <c r="AP198" s="82">
        <f>Statistiky_vypocty!BH192</f>
        <v>0</v>
      </c>
    </row>
    <row r="199" spans="15:42" x14ac:dyDescent="0.35">
      <c r="O199" s="119"/>
      <c r="P199" s="117" t="e">
        <f t="array" ref="P199">INDEX(jmeno,MATCH(LARGE($AP$8:$AP$76-ROW($AP$8:$AP$76)/COUNT($AP$8:$AP$76),ROW(P199)-ROW(P$9)+1),$AP$8:$AP$76-ROW($AP$8:$AP$76)/COUNT($AP$8:$AP$76),0))</f>
        <v>#NUM!</v>
      </c>
      <c r="Q199" s="120" t="e">
        <f t="shared" si="33"/>
        <v>#NUM!</v>
      </c>
      <c r="R199" s="118" t="e">
        <f t="shared" si="24"/>
        <v>#NUM!</v>
      </c>
      <c r="S199" s="118" t="e">
        <f t="shared" si="25"/>
        <v>#NUM!</v>
      </c>
      <c r="T199" s="118" t="e">
        <f t="shared" si="26"/>
        <v>#NUM!</v>
      </c>
      <c r="U199" s="118" t="e">
        <f t="shared" si="27"/>
        <v>#NUM!</v>
      </c>
      <c r="V199" s="118" t="e">
        <f t="shared" si="28"/>
        <v>#NUM!</v>
      </c>
      <c r="W199" s="119" t="e">
        <f t="shared" si="29"/>
        <v>#NUM!</v>
      </c>
      <c r="X199" s="118" t="s">
        <v>0</v>
      </c>
      <c r="Y199" s="120" t="e">
        <f t="shared" si="30"/>
        <v>#NUM!</v>
      </c>
      <c r="Z199" s="118" t="e">
        <f t="shared" si="34"/>
        <v>#NUM!</v>
      </c>
      <c r="AA199" s="118" t="e">
        <f t="shared" si="31"/>
        <v>#NUM!</v>
      </c>
      <c r="AB199" s="153" t="e">
        <f t="shared" si="32"/>
        <v>#NUM!</v>
      </c>
      <c r="AD199" s="82">
        <f>Statistiky_vypocty!AW193</f>
        <v>0</v>
      </c>
      <c r="AE199" s="82">
        <f>Statistiky_vypocty!AX193</f>
        <v>0</v>
      </c>
      <c r="AF199" s="82">
        <f>Statistiky_vypocty!AY193</f>
        <v>0</v>
      </c>
      <c r="AG199" s="82">
        <f>Statistiky_vypocty!AZ193</f>
        <v>0</v>
      </c>
      <c r="AH199" s="82">
        <f>Statistiky_vypocty!BA193</f>
        <v>0</v>
      </c>
      <c r="AI199" s="82">
        <f>Statistiky_vypocty!BB193</f>
        <v>0</v>
      </c>
      <c r="AJ199" s="82">
        <f>Statistiky_vypocty!BC193</f>
        <v>0</v>
      </c>
      <c r="AK199" s="82">
        <f>Statistiky_vypocty!BD193</f>
        <v>0</v>
      </c>
      <c r="AL199" s="82">
        <f>Statistiky_vypocty!BE193</f>
        <v>0</v>
      </c>
      <c r="AM199" s="82">
        <f>Statistiky_vypocty!BF193</f>
        <v>0</v>
      </c>
      <c r="AN199" s="82">
        <f>Statistiky_vypocty!BG193</f>
        <v>0</v>
      </c>
      <c r="AP199" s="82">
        <f>Statistiky_vypocty!BH193</f>
        <v>0</v>
      </c>
    </row>
    <row r="200" spans="15:42" x14ac:dyDescent="0.35">
      <c r="O200" s="83"/>
      <c r="P200" s="23" t="e">
        <f t="array" ref="P200">INDEX(jmeno,MATCH(LARGE($AP$8:$AP$76-ROW($AP$8:$AP$76)/COUNT($AP$8:$AP$76),ROW(P200)-ROW(P$9)+1),$AP$8:$AP$76-ROW($AP$8:$AP$76)/COUNT($AP$8:$AP$76),0))</f>
        <v>#NUM!</v>
      </c>
      <c r="Q200" s="85" t="e">
        <f t="shared" si="33"/>
        <v>#NUM!</v>
      </c>
      <c r="R200" s="81" t="e">
        <f t="shared" si="24"/>
        <v>#NUM!</v>
      </c>
      <c r="S200" s="81" t="e">
        <f t="shared" si="25"/>
        <v>#NUM!</v>
      </c>
      <c r="T200" s="81" t="e">
        <f t="shared" si="26"/>
        <v>#NUM!</v>
      </c>
      <c r="U200" s="81" t="e">
        <f t="shared" si="27"/>
        <v>#NUM!</v>
      </c>
      <c r="V200" s="81" t="e">
        <f t="shared" si="28"/>
        <v>#NUM!</v>
      </c>
      <c r="W200" s="119" t="e">
        <f t="shared" si="29"/>
        <v>#NUM!</v>
      </c>
      <c r="X200" s="81" t="s">
        <v>0</v>
      </c>
      <c r="Y200" s="120" t="e">
        <f t="shared" si="30"/>
        <v>#NUM!</v>
      </c>
      <c r="Z200" s="81" t="e">
        <f t="shared" si="34"/>
        <v>#NUM!</v>
      </c>
      <c r="AA200" s="81" t="e">
        <f t="shared" si="31"/>
        <v>#NUM!</v>
      </c>
      <c r="AB200" s="154" t="e">
        <f t="shared" si="32"/>
        <v>#NUM!</v>
      </c>
      <c r="AD200" s="82">
        <f>Statistiky_vypocty!AW194</f>
        <v>0</v>
      </c>
      <c r="AE200" s="82">
        <f>Statistiky_vypocty!AX194</f>
        <v>0</v>
      </c>
      <c r="AF200" s="82">
        <f>Statistiky_vypocty!AY194</f>
        <v>0</v>
      </c>
      <c r="AG200" s="82">
        <f>Statistiky_vypocty!AZ194</f>
        <v>0</v>
      </c>
      <c r="AH200" s="82">
        <f>Statistiky_vypocty!BA194</f>
        <v>0</v>
      </c>
      <c r="AI200" s="82">
        <f>Statistiky_vypocty!BB194</f>
        <v>0</v>
      </c>
      <c r="AJ200" s="82">
        <f>Statistiky_vypocty!BC194</f>
        <v>0</v>
      </c>
      <c r="AK200" s="82">
        <f>Statistiky_vypocty!BD194</f>
        <v>0</v>
      </c>
      <c r="AL200" s="82">
        <f>Statistiky_vypocty!BE194</f>
        <v>0</v>
      </c>
      <c r="AM200" s="82">
        <f>Statistiky_vypocty!BF194</f>
        <v>0</v>
      </c>
      <c r="AN200" s="82">
        <f>Statistiky_vypocty!BG194</f>
        <v>0</v>
      </c>
      <c r="AP200" s="82">
        <f>Statistiky_vypocty!BH194</f>
        <v>0</v>
      </c>
    </row>
  </sheetData>
  <mergeCells count="6">
    <mergeCell ref="W8:Y8"/>
    <mergeCell ref="C3:P4"/>
    <mergeCell ref="C5:P5"/>
    <mergeCell ref="Q3:AB4"/>
    <mergeCell ref="Q6:AB6"/>
    <mergeCell ref="Q5:AB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6648-F023-49B2-AC08-CC288F39076F}">
  <dimension ref="A1:AK28"/>
  <sheetViews>
    <sheetView topLeftCell="A6" workbookViewId="0">
      <selection activeCell="C24" sqref="C24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9" customWidth="1"/>
    <col min="6" max="6" width="1.08984375" style="10" customWidth="1"/>
    <col min="7" max="7" width="3.81640625" style="9" customWidth="1"/>
    <col min="8" max="8" width="1.54296875" style="1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" customWidth="1"/>
    <col min="16" max="16" width="18.6328125" style="15" hidden="1" customWidth="1"/>
    <col min="17" max="17" width="6.08984375" style="137" hidden="1" customWidth="1"/>
    <col min="18" max="18" width="5" style="15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1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11"/>
      <c r="AE2" s="11"/>
      <c r="AF2" s="11"/>
      <c r="AG2" s="21"/>
      <c r="AH2" s="22"/>
      <c r="AI2" s="11"/>
      <c r="AJ2" s="21"/>
      <c r="AK2" s="1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11"/>
      <c r="AE3" s="11"/>
      <c r="AF3" s="11"/>
      <c r="AG3" s="21"/>
      <c r="AH3" s="22"/>
      <c r="AI3" s="11"/>
      <c r="AJ3" s="21"/>
      <c r="AK3" s="11"/>
    </row>
    <row r="4" spans="1:37" ht="15.5" customHeight="1" x14ac:dyDescent="0.35">
      <c r="A4" s="173" t="s">
        <v>140</v>
      </c>
      <c r="B4" s="173"/>
      <c r="C4" s="173"/>
      <c r="D4" s="174" t="s">
        <v>180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11"/>
      <c r="AE4" s="11"/>
      <c r="AF4" s="11"/>
      <c r="AG4" s="21"/>
      <c r="AH4" s="22"/>
      <c r="AI4" s="11"/>
      <c r="AJ4" s="21"/>
      <c r="AK4" s="1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36" t="s">
        <v>138</v>
      </c>
      <c r="K5" s="175">
        <v>1</v>
      </c>
      <c r="L5" s="175"/>
      <c r="M5" s="175"/>
      <c r="N5" s="175"/>
      <c r="O5" s="175"/>
      <c r="AC5" s="20"/>
      <c r="AD5" s="11"/>
      <c r="AE5" s="11"/>
      <c r="AF5" s="11"/>
      <c r="AG5" s="21"/>
      <c r="AH5" s="22"/>
      <c r="AI5" s="11"/>
      <c r="AJ5" s="21"/>
      <c r="AK5" s="11"/>
    </row>
    <row r="6" spans="1:37" ht="8.5" customHeight="1" thickBot="1" x14ac:dyDescent="0.4">
      <c r="C6" s="7"/>
      <c r="D6" s="8"/>
      <c r="I6" s="12"/>
      <c r="AC6" s="20"/>
      <c r="AD6" s="11"/>
      <c r="AE6" s="11"/>
      <c r="AF6" s="11"/>
      <c r="AG6" s="21"/>
      <c r="AH6" s="22"/>
      <c r="AI6" s="11"/>
      <c r="AJ6" s="21"/>
      <c r="AK6" s="11"/>
    </row>
    <row r="7" spans="1:37" s="37" customFormat="1" ht="23" customHeight="1" thickBot="1" x14ac:dyDescent="0.4">
      <c r="B7" s="177" t="s">
        <v>168</v>
      </c>
      <c r="C7" s="178" t="s">
        <v>11</v>
      </c>
      <c r="D7" s="38"/>
      <c r="E7" s="39"/>
      <c r="F7" s="40"/>
      <c r="G7" s="39"/>
      <c r="H7" s="41"/>
      <c r="I7" s="177" t="s">
        <v>170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KALINA Tomáš</v>
      </c>
      <c r="AC7" s="49">
        <f>SUM(AD7:AF7)</f>
        <v>1</v>
      </c>
      <c r="AD7" s="42">
        <f t="array" ref="AD7">SUM((home=AB7)*(homescore&gt;visitorscore),(visitor=AB7)*(visitorscore&gt;homescore))</f>
        <v>0</v>
      </c>
      <c r="AE7" s="42">
        <f t="array" ref="AE7">SUM((home=AB7)*(homescore=visitorscore)*ISNUMBER(visitorscore),(visitor=AB7)*(visitorscore=homescore)*ISNUMBER(homescore))</f>
        <v>0</v>
      </c>
      <c r="AF7" s="42">
        <f t="array" ref="AF7">SUM((home=AB7)*(homescore&lt;visitorscore),(visitor=AB7)*(visitorscore&lt;homescore))</f>
        <v>1</v>
      </c>
      <c r="AG7" s="50">
        <f t="shared" ref="AG7:AG16" si="0">SUMIF(home,AB7,homescore)+SUMIF(visitor,AB7,visitorscore)</f>
        <v>1</v>
      </c>
      <c r="AH7" s="51">
        <f t="shared" ref="AH7:AH16" si="1">SUMIF(home,AB7,visitorscore)+SUMIF(visitor,AB7,homescore)</f>
        <v>2</v>
      </c>
      <c r="AI7" s="41">
        <f>AG7-AH7</f>
        <v>-1</v>
      </c>
      <c r="AJ7" s="50">
        <f>(AD7*2)+AE7</f>
        <v>0</v>
      </c>
      <c r="AK7" s="37">
        <f>AG7+AI7*10000+AJ7*1000000000</f>
        <v>-9999</v>
      </c>
    </row>
    <row r="8" spans="1:37" x14ac:dyDescent="0.35">
      <c r="B8" s="52">
        <v>1</v>
      </c>
      <c r="C8" s="53" t="s">
        <v>171</v>
      </c>
      <c r="I8" s="52">
        <v>1</v>
      </c>
      <c r="J8" s="53" t="s">
        <v>176</v>
      </c>
      <c r="P8" s="25" t="str">
        <f t="array" ref="P8">INDEX(AB7:AB16,MATCH(LARGE($AK$7:$AK$16-ROW($AK$7:$AK$16)/COUNT($AK$7:$AK$16),ROW(P8)-ROW(P$8)+1),$AK$7:$AK$16-ROW($AK$7:$AK$16)/COUNT($AK$7:$AK$16),0))</f>
        <v>LUDVÍK Vojtěch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">
        <f t="shared" ref="S8:S17" si="4">VLOOKUP($P8,$AB$7:$AJ$16,3,0)</f>
        <v>3</v>
      </c>
      <c r="T8" s="15">
        <f t="shared" ref="T8:T17" si="5">VLOOKUP($P8,$AB$7:$AJ$16,4,0)</f>
        <v>0</v>
      </c>
      <c r="U8" s="15">
        <f t="shared" ref="U8:U17" si="6">VLOOKUP($P8,$AB$7:$AJ$16,5,0)</f>
        <v>0</v>
      </c>
      <c r="V8" s="21">
        <f t="shared" ref="V8:V17" si="7">VLOOKUP($P8,$AB$7:$AJ$16,6,0)</f>
        <v>8</v>
      </c>
      <c r="W8" s="22">
        <f t="shared" ref="W8:W17" si="8">VLOOKUP($P8,$AB$7:$AJ$16,7,0)</f>
        <v>5</v>
      </c>
      <c r="X8" s="15">
        <f t="shared" ref="X8:X17" si="9">VLOOKUP($P8,$AB$7:$AJ$16,8,0)</f>
        <v>3</v>
      </c>
      <c r="Y8" s="21">
        <f t="shared" ref="Y8:Y17" si="10">VLOOKUP($P8,$AB$7:$AJ$16,9,0)</f>
        <v>6</v>
      </c>
      <c r="AB8" s="26" t="str">
        <f>C9</f>
        <v>BEDNÁŘ Martin</v>
      </c>
      <c r="AC8" s="20">
        <f t="shared" ref="AC8:AC16" si="11">SUM(AD8:AF8)</f>
        <v>3</v>
      </c>
      <c r="AD8" s="15">
        <f t="array" ref="AD8">SUM((home=AB8)*(homescore&gt;visitorscore),(visitor=AB8)*(visitorscore&gt;homescore))</f>
        <v>2</v>
      </c>
      <c r="AE8" s="15">
        <f t="array" ref="AE8">SUM((home=AB8)*(homescore=visitorscore)*ISNUMBER(visitorscore),(visitor=AB8)*(visitorscore=homescore)*ISNUMBER(homescore))</f>
        <v>0</v>
      </c>
      <c r="AF8" s="15">
        <f t="array" ref="AF8">SUM((home=AB8)*(homescore&lt;visitorscore),(visitor=AB8)*(visitorscore&lt;homescore))</f>
        <v>1</v>
      </c>
      <c r="AG8" s="21">
        <f t="shared" si="0"/>
        <v>6</v>
      </c>
      <c r="AH8" s="22">
        <f t="shared" si="1"/>
        <v>3</v>
      </c>
      <c r="AI8" s="11">
        <f t="shared" ref="AI8:AI16" si="12">AG8-AH8</f>
        <v>3</v>
      </c>
      <c r="AJ8" s="50">
        <f t="shared" ref="AJ8:AJ16" si="13">(AD8*2)+AE8</f>
        <v>4</v>
      </c>
      <c r="AK8" s="13">
        <f t="shared" ref="AK8:AK16" si="14">AG8+AI8*10000+AJ8*1000000000</f>
        <v>4000030006</v>
      </c>
    </row>
    <row r="9" spans="1:37" x14ac:dyDescent="0.35">
      <c r="B9" s="54">
        <v>2</v>
      </c>
      <c r="C9" s="55" t="s">
        <v>172</v>
      </c>
      <c r="I9" s="54">
        <v>2</v>
      </c>
      <c r="J9" s="55" t="s">
        <v>179</v>
      </c>
      <c r="P9" s="25" t="str">
        <f t="array" ref="P9">INDEX(AB7:AB16,MATCH(LARGE($AK$7:$AK$16-ROW($AK$7:$AK$16)/COUNT($AK$7:$AK$16),ROW(P9)-ROW(P$8)+1),$AK$7:$AK$16-ROW($AK$7:$AK$16)/COUNT($AK$7:$AK$16),0))</f>
        <v>BEDNÁŘ Martin</v>
      </c>
      <c r="Q9" s="25">
        <f t="shared" si="2"/>
        <v>1</v>
      </c>
      <c r="R9" s="22">
        <f t="shared" si="3"/>
        <v>3</v>
      </c>
      <c r="S9" s="15">
        <f t="shared" si="4"/>
        <v>2</v>
      </c>
      <c r="T9" s="15">
        <f t="shared" si="5"/>
        <v>0</v>
      </c>
      <c r="U9" s="15">
        <f t="shared" si="6"/>
        <v>1</v>
      </c>
      <c r="V9" s="21">
        <f t="shared" si="7"/>
        <v>6</v>
      </c>
      <c r="W9" s="22">
        <f t="shared" si="8"/>
        <v>3</v>
      </c>
      <c r="X9" s="15">
        <f t="shared" si="9"/>
        <v>3</v>
      </c>
      <c r="Y9" s="21">
        <f t="shared" si="10"/>
        <v>4</v>
      </c>
      <c r="AB9" s="26" t="str">
        <f>C10</f>
        <v>LUDVÍK Vojtěch</v>
      </c>
      <c r="AC9" s="20">
        <f t="shared" si="11"/>
        <v>3</v>
      </c>
      <c r="AD9" s="15">
        <f t="array" ref="AD9">SUM((home=AB9)*(homescore&gt;visitorscore),(visitor=AB9)*(visitorscore&gt;homescore))</f>
        <v>3</v>
      </c>
      <c r="AE9" s="15">
        <f t="array" ref="AE9">SUM((home=AB9)*(homescore=visitorscore)*ISNUMBER(visitorscore),(visitor=AB9)*(visitorscore=homescore)*ISNUMBER(homescore))</f>
        <v>0</v>
      </c>
      <c r="AF9" s="15">
        <f t="array" ref="AF9">SUM((home=AB9)*(homescore&lt;visitorscore),(visitor=AB9)*(visitorscore&lt;homescore))</f>
        <v>0</v>
      </c>
      <c r="AG9" s="21">
        <f t="shared" si="0"/>
        <v>8</v>
      </c>
      <c r="AH9" s="22">
        <f t="shared" si="1"/>
        <v>5</v>
      </c>
      <c r="AI9" s="11">
        <f t="shared" si="12"/>
        <v>3</v>
      </c>
      <c r="AJ9" s="50">
        <f t="shared" si="13"/>
        <v>6</v>
      </c>
      <c r="AK9" s="13">
        <f t="shared" si="14"/>
        <v>6000030008</v>
      </c>
    </row>
    <row r="10" spans="1:37" x14ac:dyDescent="0.35">
      <c r="B10" s="54">
        <v>3</v>
      </c>
      <c r="C10" s="55" t="s">
        <v>173</v>
      </c>
      <c r="I10" s="54">
        <v>3</v>
      </c>
      <c r="J10" s="55" t="s">
        <v>177</v>
      </c>
      <c r="P10" s="25" t="str">
        <f t="array" ref="P10">INDEX(AB7:AB16,MATCH(LARGE($AK$7:$AK$16-ROW($AK$7:$AK$16)/COUNT($AK$7:$AK$16),ROW(P10)-ROW(P$8)+1),$AK$7:$AK$16-ROW($AK$7:$AK$16)/COUNT($AK$7:$AK$16),0))</f>
        <v>FRANĚK Ivan</v>
      </c>
      <c r="Q10" s="25">
        <f t="shared" si="2"/>
        <v>1</v>
      </c>
      <c r="R10" s="22">
        <f t="shared" si="3"/>
        <v>2</v>
      </c>
      <c r="S10" s="15">
        <f t="shared" si="4"/>
        <v>2</v>
      </c>
      <c r="T10" s="15">
        <f t="shared" si="5"/>
        <v>0</v>
      </c>
      <c r="U10" s="15">
        <f t="shared" si="6"/>
        <v>0</v>
      </c>
      <c r="V10" s="21">
        <f t="shared" si="7"/>
        <v>3</v>
      </c>
      <c r="W10" s="22">
        <f t="shared" si="8"/>
        <v>1</v>
      </c>
      <c r="X10" s="15">
        <f t="shared" si="9"/>
        <v>2</v>
      </c>
      <c r="Y10" s="21">
        <f t="shared" si="10"/>
        <v>4</v>
      </c>
      <c r="AB10" s="26" t="str">
        <f>C11</f>
        <v>VOCÁSEK Jaroslav</v>
      </c>
      <c r="AC10" s="20">
        <f t="shared" si="11"/>
        <v>1</v>
      </c>
      <c r="AD10" s="15">
        <f t="array" ref="AD10">SUM((home=AB10)*(homescore&gt;visitorscore),(visitor=AB10)*(visitorscore&gt;homescore))</f>
        <v>0</v>
      </c>
      <c r="AE10" s="15">
        <f t="array" ref="AE10">SUM((home=AB10)*(homescore=visitorscore)*ISNUMBER(visitorscore),(visitor=AB10)*(visitorscore=homescore)*ISNUMBER(homescore))</f>
        <v>0</v>
      </c>
      <c r="AF10" s="15">
        <f t="array" ref="AF10">SUM((home=AB10)*(homescore&lt;visitorscore),(visitor=AB10)*(visitorscore&lt;homescore))</f>
        <v>1</v>
      </c>
      <c r="AG10" s="21">
        <f t="shared" si="0"/>
        <v>0</v>
      </c>
      <c r="AH10" s="22">
        <f t="shared" si="1"/>
        <v>2</v>
      </c>
      <c r="AI10" s="11">
        <f t="shared" si="12"/>
        <v>-2</v>
      </c>
      <c r="AJ10" s="50">
        <f t="shared" si="13"/>
        <v>0</v>
      </c>
      <c r="AK10" s="13">
        <f t="shared" si="14"/>
        <v>-20000</v>
      </c>
    </row>
    <row r="11" spans="1:37" x14ac:dyDescent="0.35">
      <c r="B11" s="54">
        <v>4</v>
      </c>
      <c r="C11" s="55" t="s">
        <v>174</v>
      </c>
      <c r="I11" s="54">
        <v>4</v>
      </c>
      <c r="J11" s="55" t="s">
        <v>13</v>
      </c>
      <c r="P11" s="25" t="str">
        <f t="array" ref="P11">INDEX(AB7:AB16,MATCH(LARGE($AK$7:$AK$16-ROW($AK$7:$AK$16)/COUNT($AK$7:$AK$16),ROW(P11)-ROW(P$8)+1),$AK$7:$AK$16-ROW($AK$7:$AK$16)/COUNT($AK$7:$AK$16),0))</f>
        <v>VRÁNA Martin</v>
      </c>
      <c r="Q11" s="25">
        <f t="shared" si="2"/>
        <v>1</v>
      </c>
      <c r="R11" s="22">
        <f t="shared" si="3"/>
        <v>2</v>
      </c>
      <c r="S11" s="15">
        <f t="shared" si="4"/>
        <v>1</v>
      </c>
      <c r="T11" s="15">
        <f t="shared" si="5"/>
        <v>0</v>
      </c>
      <c r="U11" s="15">
        <f t="shared" si="6"/>
        <v>1</v>
      </c>
      <c r="V11" s="21">
        <f t="shared" si="7"/>
        <v>9</v>
      </c>
      <c r="W11" s="22">
        <f t="shared" si="8"/>
        <v>1</v>
      </c>
      <c r="X11" s="15">
        <f t="shared" si="9"/>
        <v>8</v>
      </c>
      <c r="Y11" s="21">
        <f t="shared" si="10"/>
        <v>2</v>
      </c>
      <c r="AB11" s="27" t="str">
        <f>C12</f>
        <v>ŠUSTR Adam</v>
      </c>
      <c r="AC11" s="20">
        <f t="shared" si="11"/>
        <v>1</v>
      </c>
      <c r="AD11" s="15">
        <f t="array" ref="AD11">SUM((home=AB11)*(homescore&gt;visitorscore),(visitor=AB11)*(visitorscore&gt;homescore))</f>
        <v>0</v>
      </c>
      <c r="AE11" s="15">
        <f t="array" ref="AE11">SUM((home=AB11)*(homescore=visitorscore)*ISNUMBER(visitorscore),(visitor=AB11)*(visitorscore=homescore)*ISNUMBER(homescore))</f>
        <v>0</v>
      </c>
      <c r="AF11" s="15">
        <f t="array" ref="AF11">SUM((home=AB11)*(homescore&lt;visitorscore),(visitor=AB11)*(visitorscore&lt;homescore))</f>
        <v>1</v>
      </c>
      <c r="AG11" s="21">
        <f t="shared" si="0"/>
        <v>0</v>
      </c>
      <c r="AH11" s="22">
        <f t="shared" si="1"/>
        <v>9</v>
      </c>
      <c r="AI11" s="11">
        <f t="shared" si="12"/>
        <v>-9</v>
      </c>
      <c r="AJ11" s="50">
        <f t="shared" si="13"/>
        <v>0</v>
      </c>
      <c r="AK11" s="13">
        <f t="shared" si="14"/>
        <v>-90000</v>
      </c>
    </row>
    <row r="12" spans="1:37" ht="16" thickBot="1" x14ac:dyDescent="0.4">
      <c r="B12" s="56">
        <v>5</v>
      </c>
      <c r="C12" s="57" t="s">
        <v>175</v>
      </c>
      <c r="I12" s="56">
        <v>5</v>
      </c>
      <c r="J12" s="57" t="s">
        <v>178</v>
      </c>
      <c r="P12" s="25" t="str">
        <f t="array" ref="P12">INDEX(AB7:AB16,MATCH(LARGE($AK$7:$AK$16-ROW($AK$7:$AK$16)/COUNT($AK$7:$AK$16),ROW(P12)-ROW(P$8)+1),$AK$7:$AK$16-ROW($AK$7:$AK$16)/COUNT($AK$7:$AK$16),0))</f>
        <v>PAVLIŠ Radek</v>
      </c>
      <c r="Q12" s="25">
        <f>IF(R12&gt;=1,1,0)</f>
        <v>1</v>
      </c>
      <c r="R12" s="22">
        <f t="shared" si="3"/>
        <v>3</v>
      </c>
      <c r="S12" s="15">
        <f t="shared" si="4"/>
        <v>1</v>
      </c>
      <c r="T12" s="15">
        <f t="shared" si="5"/>
        <v>0</v>
      </c>
      <c r="U12" s="15">
        <f t="shared" si="6"/>
        <v>2</v>
      </c>
      <c r="V12" s="21">
        <f t="shared" si="7"/>
        <v>5</v>
      </c>
      <c r="W12" s="22">
        <f t="shared" si="8"/>
        <v>6</v>
      </c>
      <c r="X12" s="15">
        <f t="shared" si="9"/>
        <v>-1</v>
      </c>
      <c r="Y12" s="21">
        <f t="shared" si="10"/>
        <v>2</v>
      </c>
      <c r="AB12" s="27" t="str">
        <f>J8</f>
        <v>REZEK Jakub</v>
      </c>
      <c r="AC12" s="20">
        <f t="shared" si="11"/>
        <v>2</v>
      </c>
      <c r="AD12" s="15">
        <f t="array" ref="AD12">SUM((home=AB12)*(homescore&gt;visitorscore),(visitor=AB12)*(visitorscore&gt;homescore))</f>
        <v>0</v>
      </c>
      <c r="AE12" s="15">
        <f t="array" ref="AE12">SUM((home=AB12)*(homescore=visitorscore)*ISNUMBER(visitorscore),(visitor=AB12)*(visitorscore=homescore)*ISNUMBER(homescore))</f>
        <v>0</v>
      </c>
      <c r="AF12" s="15">
        <f t="array" ref="AF12">SUM((home=AB12)*(homescore&lt;visitorscore),(visitor=AB12)*(visitorscore&lt;homescore))</f>
        <v>2</v>
      </c>
      <c r="AG12" s="21">
        <f t="shared" si="0"/>
        <v>4</v>
      </c>
      <c r="AH12" s="22">
        <f t="shared" si="1"/>
        <v>7</v>
      </c>
      <c r="AI12" s="11">
        <f t="shared" si="12"/>
        <v>-3</v>
      </c>
      <c r="AJ12" s="50">
        <f t="shared" si="13"/>
        <v>0</v>
      </c>
      <c r="AK12" s="13">
        <f t="shared" si="14"/>
        <v>-29996</v>
      </c>
    </row>
    <row r="13" spans="1:37" ht="16" thickBot="1" x14ac:dyDescent="0.4">
      <c r="B13" s="140"/>
      <c r="C13" s="23"/>
      <c r="E13" s="24"/>
      <c r="F13" s="141"/>
      <c r="G13" s="24"/>
      <c r="H13" s="81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ŠVÉDA Petr</v>
      </c>
      <c r="Q13" s="25">
        <f t="shared" ref="Q13:Q17" si="15">IF(R13&gt;=1,1,0)</f>
        <v>0</v>
      </c>
      <c r="R13" s="22">
        <f t="shared" si="3"/>
        <v>0</v>
      </c>
      <c r="S13" s="15">
        <f t="shared" si="4"/>
        <v>0</v>
      </c>
      <c r="T13" s="15">
        <f t="shared" si="5"/>
        <v>0</v>
      </c>
      <c r="U13" s="15">
        <f t="shared" si="6"/>
        <v>0</v>
      </c>
      <c r="V13" s="21">
        <f t="shared" si="7"/>
        <v>0</v>
      </c>
      <c r="W13" s="22">
        <f t="shared" si="8"/>
        <v>0</v>
      </c>
      <c r="X13" s="15">
        <f t="shared" si="9"/>
        <v>0</v>
      </c>
      <c r="Y13" s="21">
        <f t="shared" si="10"/>
        <v>0</v>
      </c>
      <c r="AB13" s="27" t="str">
        <f>J9</f>
        <v>PAVLIŠ Radek</v>
      </c>
      <c r="AC13" s="20">
        <f t="shared" si="11"/>
        <v>3</v>
      </c>
      <c r="AD13" s="15">
        <f t="array" ref="AD13">SUM((home=AB13)*(homescore&gt;visitorscore),(visitor=AB13)*(visitorscore&gt;homescore))</f>
        <v>1</v>
      </c>
      <c r="AE13" s="15">
        <f t="array" ref="AE13">SUM((home=AB13)*(homescore=visitorscore)*ISNUMBER(visitorscore),(visitor=AB13)*(visitorscore=homescore)*ISNUMBER(homescore))</f>
        <v>0</v>
      </c>
      <c r="AF13" s="15">
        <f t="array" ref="AF13">SUM((home=AB13)*(homescore&lt;visitorscore),(visitor=AB13)*(visitorscore&lt;homescore))</f>
        <v>2</v>
      </c>
      <c r="AG13" s="21">
        <f t="shared" si="0"/>
        <v>5</v>
      </c>
      <c r="AH13" s="22">
        <f t="shared" si="1"/>
        <v>6</v>
      </c>
      <c r="AI13" s="11">
        <f t="shared" si="12"/>
        <v>-1</v>
      </c>
      <c r="AJ13" s="50">
        <f t="shared" si="13"/>
        <v>2</v>
      </c>
      <c r="AK13" s="13">
        <f t="shared" si="14"/>
        <v>1999990005</v>
      </c>
    </row>
    <row r="14" spans="1:37" ht="16" customHeight="1" x14ac:dyDescent="0.35">
      <c r="B14" s="58">
        <v>1</v>
      </c>
      <c r="C14" s="59" t="str">
        <f>VLOOKUP(B14,B8:C13,2)</f>
        <v>KALINA Tomáš</v>
      </c>
      <c r="D14" s="28"/>
      <c r="E14" s="60">
        <v>1</v>
      </c>
      <c r="F14" s="61" t="s">
        <v>0</v>
      </c>
      <c r="G14" s="62">
        <v>2</v>
      </c>
      <c r="I14" s="58">
        <v>3</v>
      </c>
      <c r="J14" s="63" t="str">
        <f>VLOOKUP(I14,I8:J13,2)</f>
        <v>FRANĚK Ivan</v>
      </c>
      <c r="K14" s="11"/>
      <c r="L14" s="64">
        <f>IF(E14&gt;G14,1,0)</f>
        <v>0</v>
      </c>
      <c r="M14" s="61" t="s">
        <v>0</v>
      </c>
      <c r="N14" s="65">
        <f>IF(E14&lt;G14,1,0)</f>
        <v>1</v>
      </c>
      <c r="P14" s="25" t="str">
        <f t="array" ref="P14">INDEX(AB7:AB16,MATCH(LARGE($AK$7:$AK$16-ROW($AK$7:$AK$16)/COUNT($AK$7:$AK$16),ROW(P14)-ROW(P$8)+1),$AK$7:$AK$16-ROW($AK$7:$AK$16)/COUNT($AK$7:$AK$16),0))</f>
        <v>KALINA Tomáš</v>
      </c>
      <c r="Q14" s="25">
        <f t="shared" si="15"/>
        <v>1</v>
      </c>
      <c r="R14" s="22">
        <f t="shared" si="3"/>
        <v>1</v>
      </c>
      <c r="S14" s="15">
        <f t="shared" si="4"/>
        <v>0</v>
      </c>
      <c r="T14" s="15">
        <f t="shared" si="5"/>
        <v>0</v>
      </c>
      <c r="U14" s="15">
        <f t="shared" si="6"/>
        <v>1</v>
      </c>
      <c r="V14" s="21">
        <f t="shared" si="7"/>
        <v>1</v>
      </c>
      <c r="W14" s="22">
        <f t="shared" si="8"/>
        <v>2</v>
      </c>
      <c r="X14" s="15">
        <f t="shared" si="9"/>
        <v>-1</v>
      </c>
      <c r="Y14" s="21">
        <f t="shared" si="10"/>
        <v>0</v>
      </c>
      <c r="AB14" s="27" t="str">
        <f>J10</f>
        <v>FRANĚK Ivan</v>
      </c>
      <c r="AC14" s="20">
        <f t="shared" si="11"/>
        <v>2</v>
      </c>
      <c r="AD14" s="15">
        <f t="array" ref="AD14">SUM((home=AB14)*(homescore&gt;visitorscore),(visitor=AB14)*(visitorscore&gt;homescore))</f>
        <v>2</v>
      </c>
      <c r="AE14" s="15">
        <f t="array" ref="AE14">SUM((home=AB14)*(homescore=visitorscore)*ISNUMBER(visitorscore),(visitor=AB14)*(visitorscore=homescore)*ISNUMBER(homescore))</f>
        <v>0</v>
      </c>
      <c r="AF14" s="15">
        <f t="array" ref="AF14">SUM((home=AB14)*(homescore&lt;visitorscore),(visitor=AB14)*(visitorscore&lt;homescore))</f>
        <v>0</v>
      </c>
      <c r="AG14" s="21">
        <f t="shared" si="0"/>
        <v>3</v>
      </c>
      <c r="AH14" s="22">
        <f t="shared" si="1"/>
        <v>1</v>
      </c>
      <c r="AI14" s="11">
        <f t="shared" si="12"/>
        <v>2</v>
      </c>
      <c r="AJ14" s="50">
        <f t="shared" si="13"/>
        <v>4</v>
      </c>
      <c r="AK14" s="13">
        <f t="shared" si="14"/>
        <v>4000020003</v>
      </c>
    </row>
    <row r="15" spans="1:37" ht="16" customHeight="1" x14ac:dyDescent="0.35">
      <c r="B15" s="66">
        <v>2</v>
      </c>
      <c r="C15" s="67" t="str">
        <f>VLOOKUP(B15,B8:C13,2)</f>
        <v>BEDNÁŘ Martin</v>
      </c>
      <c r="D15" s="28"/>
      <c r="E15" s="68">
        <v>4</v>
      </c>
      <c r="F15" s="29" t="s">
        <v>0</v>
      </c>
      <c r="G15" s="69">
        <v>2</v>
      </c>
      <c r="I15" s="66">
        <v>2</v>
      </c>
      <c r="J15" s="55" t="str">
        <f>VLOOKUP(I15,I8:J13,2)</f>
        <v>PAVLIŠ Radek</v>
      </c>
      <c r="K15" s="11"/>
      <c r="L15" s="70">
        <f>IF(E15&gt;G15,1,0)+L14</f>
        <v>1</v>
      </c>
      <c r="M15" s="29" t="s">
        <v>0</v>
      </c>
      <c r="N15" s="71">
        <f>IF(E15&lt;G15,1,0)+N14</f>
        <v>1</v>
      </c>
      <c r="P15" s="25" t="str">
        <f t="array" ref="P15">INDEX(AB7:AB16,MATCH(LARGE($AK$7:$AK$16-ROW($AK$7:$AK$16)/COUNT($AK$7:$AK$16),ROW(P15)-ROW(P$8)+1),$AK$7:$AK$16-ROW($AK$7:$AK$16)/COUNT($AK$7:$AK$16),0))</f>
        <v>VOCÁSEK Jaroslav</v>
      </c>
      <c r="Q15" s="25">
        <f t="shared" si="15"/>
        <v>1</v>
      </c>
      <c r="R15" s="22">
        <f t="shared" si="3"/>
        <v>1</v>
      </c>
      <c r="S15" s="15">
        <f t="shared" si="4"/>
        <v>0</v>
      </c>
      <c r="T15" s="15">
        <f t="shared" si="5"/>
        <v>0</v>
      </c>
      <c r="U15" s="15">
        <f t="shared" si="6"/>
        <v>1</v>
      </c>
      <c r="V15" s="21">
        <f t="shared" si="7"/>
        <v>0</v>
      </c>
      <c r="W15" s="22">
        <f t="shared" si="8"/>
        <v>2</v>
      </c>
      <c r="X15" s="15">
        <f t="shared" si="9"/>
        <v>-2</v>
      </c>
      <c r="Y15" s="21">
        <f t="shared" si="10"/>
        <v>0</v>
      </c>
      <c r="AB15" s="27" t="str">
        <f>J11</f>
        <v>VRÁNA Martin</v>
      </c>
      <c r="AC15" s="20">
        <f t="shared" si="11"/>
        <v>2</v>
      </c>
      <c r="AD15" s="15">
        <f t="array" ref="AD15">SUM((home=AB15)*(homescore&gt;visitorscore),(visitor=AB15)*(visitorscore&gt;homescore))</f>
        <v>1</v>
      </c>
      <c r="AE15" s="15">
        <f t="array" ref="AE15">SUM((home=AB15)*(homescore=visitorscore)*ISNUMBER(visitorscore),(visitor=AB15)*(visitorscore=homescore)*ISNUMBER(homescore))</f>
        <v>0</v>
      </c>
      <c r="AF15" s="15">
        <f t="array" ref="AF15">SUM((home=AB15)*(homescore&lt;visitorscore),(visitor=AB15)*(visitorscore&lt;homescore))</f>
        <v>1</v>
      </c>
      <c r="AG15" s="21">
        <f t="shared" si="0"/>
        <v>9</v>
      </c>
      <c r="AH15" s="22">
        <f t="shared" si="1"/>
        <v>1</v>
      </c>
      <c r="AI15" s="11">
        <f t="shared" si="12"/>
        <v>8</v>
      </c>
      <c r="AJ15" s="50">
        <f t="shared" si="13"/>
        <v>2</v>
      </c>
      <c r="AK15" s="13">
        <f t="shared" si="14"/>
        <v>2000080009</v>
      </c>
    </row>
    <row r="16" spans="1:37" ht="16" customHeight="1" thickBot="1" x14ac:dyDescent="0.4">
      <c r="B16" s="72">
        <v>3</v>
      </c>
      <c r="C16" s="73" t="str">
        <f>VLOOKUP(B16,B8:C13,2)</f>
        <v>LUDVÍK Vojtěch</v>
      </c>
      <c r="D16" s="28"/>
      <c r="E16" s="74">
        <v>5</v>
      </c>
      <c r="F16" s="75" t="s">
        <v>0</v>
      </c>
      <c r="G16" s="76">
        <v>4</v>
      </c>
      <c r="I16" s="72">
        <v>1</v>
      </c>
      <c r="J16" s="57" t="str">
        <f>VLOOKUP(I16,I8:J13,2)</f>
        <v>REZEK Jakub</v>
      </c>
      <c r="K16" s="11"/>
      <c r="L16" s="77">
        <f>IF(E16&gt;G16,1,0)+L15</f>
        <v>2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REZEK Jakub</v>
      </c>
      <c r="Q16" s="25">
        <f t="shared" si="15"/>
        <v>1</v>
      </c>
      <c r="R16" s="22">
        <f t="shared" si="3"/>
        <v>2</v>
      </c>
      <c r="S16" s="15">
        <f t="shared" si="4"/>
        <v>0</v>
      </c>
      <c r="T16" s="15">
        <f t="shared" si="5"/>
        <v>0</v>
      </c>
      <c r="U16" s="15">
        <f t="shared" si="6"/>
        <v>2</v>
      </c>
      <c r="V16" s="21">
        <f t="shared" si="7"/>
        <v>4</v>
      </c>
      <c r="W16" s="22">
        <f t="shared" si="8"/>
        <v>7</v>
      </c>
      <c r="X16" s="15">
        <f t="shared" si="9"/>
        <v>-3</v>
      </c>
      <c r="Y16" s="21">
        <f t="shared" si="10"/>
        <v>0</v>
      </c>
      <c r="AB16" s="27" t="str">
        <f>J12</f>
        <v>ŠVÉDA Petr</v>
      </c>
      <c r="AC16" s="20">
        <f t="shared" si="11"/>
        <v>0</v>
      </c>
      <c r="AD16" s="15">
        <f t="array" ref="AD16">SUM((home=AB16)*(homescore&gt;visitorscore),(visitor=AB16)*(visitorscore&gt;homescore))</f>
        <v>0</v>
      </c>
      <c r="AE16" s="15">
        <f t="array" ref="AE16">SUM((home=AB16)*(homescore=visitorscore)*ISNUMBER(visitorscore),(visitor=AB16)*(visitorscore=homescore)*ISNUMBER(homescore))</f>
        <v>0</v>
      </c>
      <c r="AF16" s="15">
        <f t="array" ref="AF16">SUM((home=AB16)*(homescore&lt;visitorscore),(visitor=AB16)*(visitorscore&lt;homescore))</f>
        <v>0</v>
      </c>
      <c r="AG16" s="21">
        <f t="shared" si="0"/>
        <v>0</v>
      </c>
      <c r="AH16" s="22">
        <f t="shared" si="1"/>
        <v>0</v>
      </c>
      <c r="AI16" s="11">
        <f t="shared" si="12"/>
        <v>0</v>
      </c>
      <c r="AJ16" s="50">
        <f t="shared" si="13"/>
        <v>0</v>
      </c>
      <c r="AK16" s="13">
        <f t="shared" si="14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H17" s="81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ŠUSTR Adam</v>
      </c>
      <c r="Q17" s="25">
        <f t="shared" si="15"/>
        <v>1</v>
      </c>
      <c r="R17" s="22">
        <f t="shared" si="3"/>
        <v>1</v>
      </c>
      <c r="S17" s="15">
        <f t="shared" si="4"/>
        <v>0</v>
      </c>
      <c r="T17" s="15">
        <f t="shared" si="5"/>
        <v>0</v>
      </c>
      <c r="U17" s="15">
        <f t="shared" si="6"/>
        <v>1</v>
      </c>
      <c r="V17" s="21">
        <f t="shared" si="7"/>
        <v>0</v>
      </c>
      <c r="W17" s="22">
        <f t="shared" si="8"/>
        <v>9</v>
      </c>
      <c r="X17" s="15">
        <f t="shared" si="9"/>
        <v>-9</v>
      </c>
      <c r="Y17" s="21">
        <f t="shared" si="10"/>
        <v>0</v>
      </c>
    </row>
    <row r="18" spans="2:25" ht="16" customHeight="1" x14ac:dyDescent="0.35">
      <c r="B18" s="58">
        <v>4</v>
      </c>
      <c r="C18" s="59" t="str">
        <f>VLOOKUP(B18,B8:C13,2)</f>
        <v>VOCÁSEK Jaroslav</v>
      </c>
      <c r="D18" s="28"/>
      <c r="E18" s="60">
        <v>0</v>
      </c>
      <c r="F18" s="61" t="s">
        <v>0</v>
      </c>
      <c r="G18" s="62">
        <v>2</v>
      </c>
      <c r="H18" s="81"/>
      <c r="I18" s="58">
        <v>2</v>
      </c>
      <c r="J18" s="63" t="str">
        <f>VLOOKUP(I18,I8:J13,2)</f>
        <v>PAVLIŠ Radek</v>
      </c>
      <c r="K18" s="81"/>
      <c r="L18" s="64">
        <f>IF(E18&gt;G18,1,0)+L16</f>
        <v>2</v>
      </c>
      <c r="M18" s="61" t="s">
        <v>0</v>
      </c>
      <c r="N18" s="65">
        <f>IF(E18&lt;G18,1,0)+N16</f>
        <v>2</v>
      </c>
    </row>
    <row r="19" spans="2:25" ht="16" customHeight="1" x14ac:dyDescent="0.35">
      <c r="B19" s="66">
        <v>2</v>
      </c>
      <c r="C19" s="67" t="str">
        <f>VLOOKUP(B19,B8:C13,2)</f>
        <v>BEDNÁŘ Martin</v>
      </c>
      <c r="D19" s="28"/>
      <c r="E19" s="68">
        <v>2</v>
      </c>
      <c r="F19" s="29" t="s">
        <v>0</v>
      </c>
      <c r="G19" s="69">
        <v>0</v>
      </c>
      <c r="H19" s="81"/>
      <c r="I19" s="66">
        <v>1</v>
      </c>
      <c r="J19" s="55" t="str">
        <f>VLOOKUP(I19,I8:J13,2)</f>
        <v>REZEK Jakub</v>
      </c>
      <c r="K19" s="81"/>
      <c r="L19" s="70">
        <f>IF(E19&gt;G19,1,0)+L18</f>
        <v>3</v>
      </c>
      <c r="M19" s="29" t="s">
        <v>0</v>
      </c>
      <c r="N19" s="71">
        <f>IF(E19&lt;G19,1,0)+N18</f>
        <v>2</v>
      </c>
    </row>
    <row r="20" spans="2:25" ht="16" customHeight="1" thickBot="1" x14ac:dyDescent="0.4">
      <c r="B20" s="72">
        <v>3</v>
      </c>
      <c r="C20" s="73" t="str">
        <f>VLOOKUP(B20,B8:C13,2)</f>
        <v>LUDVÍK Vojtěch</v>
      </c>
      <c r="D20" s="28"/>
      <c r="E20" s="74">
        <v>1</v>
      </c>
      <c r="F20" s="75" t="s">
        <v>0</v>
      </c>
      <c r="G20" s="76">
        <v>0</v>
      </c>
      <c r="H20" s="81"/>
      <c r="I20" s="72">
        <v>4</v>
      </c>
      <c r="J20" s="57" t="str">
        <f>VLOOKUP(I20,I8:J13,2)</f>
        <v>VRÁNA Martin</v>
      </c>
      <c r="K20" s="81"/>
      <c r="L20" s="77">
        <f>IF(E20&gt;G20,1,0)+L19</f>
        <v>4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H21" s="81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5</v>
      </c>
      <c r="C22" s="59" t="str">
        <f>VLOOKUP(B22,B8:C13,2)</f>
        <v>ŠUSTR Adam</v>
      </c>
      <c r="D22" s="28"/>
      <c r="E22" s="60">
        <v>0</v>
      </c>
      <c r="F22" s="61" t="s">
        <v>0</v>
      </c>
      <c r="G22" s="62">
        <v>9</v>
      </c>
      <c r="H22" s="81"/>
      <c r="I22" s="58">
        <v>4</v>
      </c>
      <c r="J22" s="63" t="str">
        <f>VLOOKUP(I22,I8:J13,2)</f>
        <v>VRÁNA Martin</v>
      </c>
      <c r="K22" s="81"/>
      <c r="L22" s="64">
        <f>IF(E22&gt;G22,1,0)+L20</f>
        <v>4</v>
      </c>
      <c r="M22" s="61" t="s">
        <v>0</v>
      </c>
      <c r="N22" s="65">
        <f>IF(E22&lt;G22,1,0)+N20</f>
        <v>3</v>
      </c>
    </row>
    <row r="23" spans="2:25" ht="16" customHeight="1" x14ac:dyDescent="0.35">
      <c r="B23" s="66">
        <v>2</v>
      </c>
      <c r="C23" s="67" t="str">
        <f>VLOOKUP(B23,B8:C13,2)</f>
        <v>BEDNÁŘ Martin</v>
      </c>
      <c r="D23" s="28"/>
      <c r="E23" s="68">
        <v>0</v>
      </c>
      <c r="F23" s="29" t="s">
        <v>0</v>
      </c>
      <c r="G23" s="69">
        <v>1</v>
      </c>
      <c r="H23" s="81"/>
      <c r="I23" s="66">
        <v>3</v>
      </c>
      <c r="J23" s="55" t="str">
        <f>VLOOKUP(I23,I8:J13,2)</f>
        <v>FRANĚK Ivan</v>
      </c>
      <c r="K23" s="81"/>
      <c r="L23" s="70">
        <f>IF(E23&gt;G23,1,0)+L22</f>
        <v>4</v>
      </c>
      <c r="M23" s="29" t="s">
        <v>0</v>
      </c>
      <c r="N23" s="71">
        <f>IF(E23&lt;G23,1,0)+N22</f>
        <v>4</v>
      </c>
    </row>
    <row r="24" spans="2:25" ht="16" customHeight="1" thickBot="1" x14ac:dyDescent="0.4">
      <c r="B24" s="72">
        <v>3</v>
      </c>
      <c r="C24" s="73" t="str">
        <f>VLOOKUP(B24,B8:C13,2)</f>
        <v>LUDVÍK Vojtěch</v>
      </c>
      <c r="D24" s="28"/>
      <c r="E24" s="74">
        <v>2</v>
      </c>
      <c r="F24" s="75" t="s">
        <v>0</v>
      </c>
      <c r="G24" s="76">
        <v>1</v>
      </c>
      <c r="H24" s="81"/>
      <c r="I24" s="72">
        <v>2</v>
      </c>
      <c r="J24" s="57" t="str">
        <f>VLOOKUP(I24,I8:J13,2)</f>
        <v>PAVLIŠ Radek</v>
      </c>
      <c r="K24" s="81"/>
      <c r="L24" s="77">
        <f>IF(E24&gt;G24,1,0)+L23</f>
        <v>5</v>
      </c>
      <c r="M24" s="75" t="s">
        <v>0</v>
      </c>
      <c r="N24" s="78">
        <f>IF(E24&lt;G24,1,0)+N23</f>
        <v>4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11"/>
      <c r="L25" s="30"/>
      <c r="M25" s="24"/>
    </row>
    <row r="26" spans="2:25" ht="19" thickBot="1" x14ac:dyDescent="0.5">
      <c r="E26" s="142">
        <f>SUM(homescore)</f>
        <v>15</v>
      </c>
      <c r="F26" s="143" t="s">
        <v>0</v>
      </c>
      <c r="G26" s="144">
        <f>SUM(visitorscore)</f>
        <v>21</v>
      </c>
      <c r="L26" s="31">
        <f>L24</f>
        <v>5</v>
      </c>
      <c r="M26" s="32" t="s">
        <v>0</v>
      </c>
      <c r="N26" s="33">
        <f>N24</f>
        <v>4</v>
      </c>
    </row>
    <row r="28" spans="2:25" ht="8" customHeight="1" x14ac:dyDescent="0.35"/>
  </sheetData>
  <mergeCells count="10">
    <mergeCell ref="K5:O5"/>
    <mergeCell ref="A5:C5"/>
    <mergeCell ref="D5:I5"/>
    <mergeCell ref="B7:C7"/>
    <mergeCell ref="I7:J7"/>
    <mergeCell ref="E1:O1"/>
    <mergeCell ref="E2:O2"/>
    <mergeCell ref="E3:O3"/>
    <mergeCell ref="A4:C4"/>
    <mergeCell ref="D4:O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7B33-D41F-4E03-96DC-E95993FAFC8E}">
  <dimension ref="A1:AK28"/>
  <sheetViews>
    <sheetView topLeftCell="A7" workbookViewId="0">
      <selection activeCell="J19" sqref="J19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07" customWidth="1"/>
    <col min="6" max="6" width="1.08984375" style="10" customWidth="1"/>
    <col min="7" max="7" width="3.81640625" style="107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91" customWidth="1"/>
    <col min="16" max="16" width="18.6328125" style="91" hidden="1" customWidth="1"/>
    <col min="17" max="17" width="6.08984375" style="137" hidden="1" customWidth="1"/>
    <col min="18" max="18" width="5" style="91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180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86" t="s">
        <v>138</v>
      </c>
      <c r="K5" s="175">
        <v>2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168</v>
      </c>
      <c r="C7" s="178" t="s">
        <v>11</v>
      </c>
      <c r="D7" s="38"/>
      <c r="E7" s="39"/>
      <c r="F7" s="40"/>
      <c r="G7" s="39"/>
      <c r="H7" s="41"/>
      <c r="I7" s="177" t="s">
        <v>169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KALINA Tomáš</v>
      </c>
      <c r="AC7" s="49">
        <f>SUM(AD7:AF7)</f>
        <v>3</v>
      </c>
      <c r="AD7" s="42">
        <f t="array" ref="AD7">SUM((home=AB7)*(homescore&gt;visitorscore),(visitor=AB7)*(visitorscore&gt;homescore))</f>
        <v>2</v>
      </c>
      <c r="AE7" s="42">
        <f t="array" ref="AE7">SUM((home=AB7)*(homescore=visitorscore)*ISNUMBER(visitorscore),(visitor=AB7)*(visitorscore=homescore)*ISNUMBER(homescore))</f>
        <v>0</v>
      </c>
      <c r="AF7" s="42">
        <f t="array" ref="AF7">SUM((home=AB7)*(homescore&lt;visitorscore),(visitor=AB7)*(visitorscore&lt;homescore))</f>
        <v>1</v>
      </c>
      <c r="AG7" s="50">
        <f t="shared" ref="AG7" si="0">SUMIF(home,AB7,homescore)+SUMIF(visitor,AB7,visitorscore)</f>
        <v>14</v>
      </c>
      <c r="AH7" s="51">
        <f t="shared" ref="AH7" si="1">SUMIF(home,AB7,visitorscore)+SUMIF(visitor,AB7,homescore)</f>
        <v>13</v>
      </c>
      <c r="AI7" s="41">
        <f>AG7-AH7</f>
        <v>1</v>
      </c>
      <c r="AJ7" s="50">
        <f>(AD7*2)+AE7</f>
        <v>4</v>
      </c>
      <c r="AK7" s="37">
        <f>AG7+AI7*10000+AJ7*1000000000</f>
        <v>4000010014</v>
      </c>
    </row>
    <row r="8" spans="1:37" x14ac:dyDescent="0.35">
      <c r="B8" s="52">
        <v>1</v>
      </c>
      <c r="C8" s="53" t="s">
        <v>171</v>
      </c>
      <c r="I8" s="52">
        <v>1</v>
      </c>
      <c r="J8" s="53" t="s">
        <v>14</v>
      </c>
      <c r="P8" s="25" t="str">
        <f t="array" ref="P8">INDEX(AB7:AB16,MATCH(LARGE($AK$7:$AK$16-ROW($AK$7:$AK$16)/COUNT($AK$7:$AK$16),ROW(P8)-ROW(P$8)+1),$AK$7:$AK$16-ROW($AK$7:$AK$16)/COUNT($AK$7:$AK$16),0))</f>
        <v>LUDVÍK Vojtěch</v>
      </c>
      <c r="Q8" s="25">
        <f t="shared" ref="Q8" si="2">IF(R8&gt;=1,1,0)</f>
        <v>1</v>
      </c>
      <c r="R8" s="22">
        <f t="shared" ref="R8:R17" si="3">VLOOKUP($P8,$AB$7:$AJ$16,2,0)</f>
        <v>3</v>
      </c>
      <c r="S8" s="91">
        <f t="shared" ref="S8:S17" si="4">VLOOKUP($P8,$AB$7:$AJ$16,3,0)</f>
        <v>2</v>
      </c>
      <c r="T8" s="91">
        <f t="shared" ref="T8:T17" si="5">VLOOKUP($P8,$AB$7:$AJ$16,4,0)</f>
        <v>1</v>
      </c>
      <c r="U8" s="91">
        <f t="shared" ref="U8:U17" si="6">VLOOKUP($P8,$AB$7:$AJ$16,5,0)</f>
        <v>0</v>
      </c>
      <c r="V8" s="21">
        <f t="shared" ref="V8:V17" si="7">VLOOKUP($P8,$AB$7:$AJ$16,6,0)</f>
        <v>13</v>
      </c>
      <c r="W8" s="22">
        <f t="shared" ref="W8:W17" si="8">VLOOKUP($P8,$AB$7:$AJ$16,7,0)</f>
        <v>7</v>
      </c>
      <c r="X8" s="91">
        <f t="shared" ref="X8:X17" si="9">VLOOKUP($P8,$AB$7:$AJ$16,8,0)</f>
        <v>6</v>
      </c>
      <c r="Y8" s="21">
        <f t="shared" ref="Y8:Y17" si="10">VLOOKUP($P8,$AB$7:$AJ$16,9,0)</f>
        <v>5</v>
      </c>
      <c r="AB8" s="26" t="str">
        <f>C9</f>
        <v>BEDNÁŘ Martin</v>
      </c>
      <c r="AC8" s="20">
        <f t="shared" ref="AC8:AC16" si="11">SUM(AD8:AF8)</f>
        <v>3</v>
      </c>
      <c r="AD8" s="91">
        <f t="array" ref="AD8">SUM((home=AB8)*(homescore&gt;visitorscore),(visitor=AB8)*(visitorscore&gt;homescore))</f>
        <v>1</v>
      </c>
      <c r="AE8" s="91">
        <f t="array" ref="AE8">SUM((home=AB8)*(homescore=visitorscore)*ISNUMBER(visitorscore),(visitor=AB8)*(visitorscore=homescore)*ISNUMBER(homescore))</f>
        <v>1</v>
      </c>
      <c r="AF8" s="91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3</v>
      </c>
      <c r="AH8" s="22">
        <f t="shared" ref="AH8" si="13">SUMIF(home,AB8,visitorscore)+SUMIF(visitor,AB8,homescore)</f>
        <v>3</v>
      </c>
      <c r="AI8" s="81">
        <f t="shared" ref="AI8:AI16" si="14">AG8-AH8</f>
        <v>0</v>
      </c>
      <c r="AJ8" s="50">
        <f t="shared" ref="AJ8:AJ16" si="15">(AD8*2)+AE8</f>
        <v>3</v>
      </c>
      <c r="AK8" s="13">
        <f t="shared" ref="AK8:AK16" si="16">AG8+AI8*10000+AJ8*1000000000</f>
        <v>3000000003</v>
      </c>
    </row>
    <row r="9" spans="1:37" x14ac:dyDescent="0.35">
      <c r="B9" s="54">
        <v>2</v>
      </c>
      <c r="C9" s="55" t="s">
        <v>172</v>
      </c>
      <c r="I9" s="54">
        <v>2</v>
      </c>
      <c r="J9" s="55" t="s">
        <v>181</v>
      </c>
      <c r="P9" s="25" t="str">
        <f t="array" ref="P9">INDEX(AB7:AB16,MATCH(LARGE($AK$7:$AK$16-ROW($AK$7:$AK$16)/COUNT($AK$7:$AK$16),ROW(P9)-ROW(P$8)+1),$AK$7:$AK$16-ROW($AK$7:$AK$16)/COUNT($AK$7:$AK$16),0))</f>
        <v>KALINA Tomáš</v>
      </c>
      <c r="Q9" s="25">
        <f t="shared" ref="Q9:Q11" si="17">IF(R9&gt;=1,1,0)</f>
        <v>1</v>
      </c>
      <c r="R9" s="22">
        <f t="shared" si="3"/>
        <v>3</v>
      </c>
      <c r="S9" s="91">
        <f t="shared" si="4"/>
        <v>2</v>
      </c>
      <c r="T9" s="91">
        <f t="shared" si="5"/>
        <v>0</v>
      </c>
      <c r="U9" s="91">
        <f t="shared" si="6"/>
        <v>1</v>
      </c>
      <c r="V9" s="21">
        <f t="shared" si="7"/>
        <v>14</v>
      </c>
      <c r="W9" s="22">
        <f t="shared" si="8"/>
        <v>13</v>
      </c>
      <c r="X9" s="91">
        <f t="shared" si="9"/>
        <v>1</v>
      </c>
      <c r="Y9" s="21">
        <f t="shared" si="10"/>
        <v>4</v>
      </c>
      <c r="AB9" s="26" t="str">
        <f>C10</f>
        <v>LUDVÍK Vojtěch</v>
      </c>
      <c r="AC9" s="20">
        <f t="shared" si="11"/>
        <v>3</v>
      </c>
      <c r="AD9" s="91">
        <f t="array" ref="AD9">SUM((home=AB9)*(homescore&gt;visitorscore),(visitor=AB9)*(visitorscore&gt;homescore))</f>
        <v>2</v>
      </c>
      <c r="AE9" s="91">
        <f t="array" ref="AE9">SUM((home=AB9)*(homescore=visitorscore)*ISNUMBER(visitorscore),(visitor=AB9)*(visitorscore=homescore)*ISNUMBER(homescore))</f>
        <v>1</v>
      </c>
      <c r="AF9" s="91">
        <f t="array" ref="AF9">SUM((home=AB9)*(homescore&lt;visitorscore),(visitor=AB9)*(visitorscore&lt;homescore))</f>
        <v>0</v>
      </c>
      <c r="AG9" s="21">
        <f t="shared" ref="AG9" si="18">SUMIF(home,AB9,homescore)+SUMIF(visitor,AB9,visitorscore)</f>
        <v>13</v>
      </c>
      <c r="AH9" s="22">
        <f t="shared" ref="AH9" si="19">SUMIF(home,AB9,visitorscore)+SUMIF(visitor,AB9,homescore)</f>
        <v>7</v>
      </c>
      <c r="AI9" s="81">
        <f t="shared" si="14"/>
        <v>6</v>
      </c>
      <c r="AJ9" s="50">
        <f t="shared" si="15"/>
        <v>5</v>
      </c>
      <c r="AK9" s="13">
        <f t="shared" si="16"/>
        <v>5000060013</v>
      </c>
    </row>
    <row r="10" spans="1:37" x14ac:dyDescent="0.35">
      <c r="B10" s="54">
        <v>3</v>
      </c>
      <c r="C10" s="55" t="s">
        <v>173</v>
      </c>
      <c r="I10" s="54">
        <v>3</v>
      </c>
      <c r="J10" s="55" t="s">
        <v>182</v>
      </c>
      <c r="P10" s="25" t="str">
        <f t="array" ref="P10">INDEX(AB7:AB16,MATCH(LARGE($AK$7:$AK$16-ROW($AK$7:$AK$16)/COUNT($AK$7:$AK$16),ROW(P10)-ROW(P$8)+1),$AK$7:$AK$16-ROW($AK$7:$AK$16)/COUNT($AK$7:$AK$16),0))</f>
        <v>DOLEŽAL Jan</v>
      </c>
      <c r="Q10" s="25">
        <f t="shared" si="17"/>
        <v>1</v>
      </c>
      <c r="R10" s="22">
        <f t="shared" si="3"/>
        <v>3</v>
      </c>
      <c r="S10" s="91">
        <f t="shared" si="4"/>
        <v>2</v>
      </c>
      <c r="T10" s="91">
        <f t="shared" si="5"/>
        <v>0</v>
      </c>
      <c r="U10" s="91">
        <f t="shared" si="6"/>
        <v>1</v>
      </c>
      <c r="V10" s="21">
        <f t="shared" si="7"/>
        <v>11</v>
      </c>
      <c r="W10" s="22">
        <f t="shared" si="8"/>
        <v>11</v>
      </c>
      <c r="X10" s="91">
        <f t="shared" si="9"/>
        <v>0</v>
      </c>
      <c r="Y10" s="21">
        <f t="shared" si="10"/>
        <v>4</v>
      </c>
      <c r="AB10" s="26" t="str">
        <f>C11</f>
        <v>VOCÁSEK Jaroslav</v>
      </c>
      <c r="AC10" s="20">
        <f t="shared" si="11"/>
        <v>0</v>
      </c>
      <c r="AD10" s="91">
        <f t="array" ref="AD10">SUM((home=AB10)*(homescore&gt;visitorscore),(visitor=AB10)*(visitorscore&gt;homescore))</f>
        <v>0</v>
      </c>
      <c r="AE10" s="91">
        <f t="array" ref="AE10">SUM((home=AB10)*(homescore=visitorscore)*ISNUMBER(visitorscore),(visitor=AB10)*(visitorscore=homescore)*ISNUMBER(homescore))</f>
        <v>0</v>
      </c>
      <c r="AF10" s="91">
        <f t="array" ref="AF10">SUM((home=AB10)*(homescore&lt;visitorscore),(visitor=AB10)*(visitorscore&lt;homescore))</f>
        <v>0</v>
      </c>
      <c r="AG10" s="21">
        <f t="shared" ref="AG10" si="20">SUMIF(home,AB10,homescore)+SUMIF(visitor,AB10,visitorscore)</f>
        <v>0</v>
      </c>
      <c r="AH10" s="22">
        <f t="shared" ref="AH10" si="21">SUMIF(home,AB10,visitorscore)+SUMIF(visitor,AB10,homescore)</f>
        <v>0</v>
      </c>
      <c r="AI10" s="81">
        <f t="shared" si="14"/>
        <v>0</v>
      </c>
      <c r="AJ10" s="50">
        <f t="shared" si="15"/>
        <v>0</v>
      </c>
      <c r="AK10" s="13">
        <f t="shared" si="16"/>
        <v>0</v>
      </c>
    </row>
    <row r="11" spans="1:37" x14ac:dyDescent="0.35">
      <c r="B11" s="54">
        <v>4</v>
      </c>
      <c r="C11" s="55" t="s">
        <v>174</v>
      </c>
      <c r="I11" s="54">
        <v>4</v>
      </c>
      <c r="J11" s="55" t="s">
        <v>12</v>
      </c>
      <c r="P11" s="25" t="str">
        <f t="array" ref="P11">INDEX(AB7:AB16,MATCH(LARGE($AK$7:$AK$16-ROW($AK$7:$AK$16)/COUNT($AK$7:$AK$16),ROW(P11)-ROW(P$8)+1),$AK$7:$AK$16-ROW($AK$7:$AK$16)/COUNT($AK$7:$AK$16),0))</f>
        <v>BEDNÁŘ Martin</v>
      </c>
      <c r="Q11" s="25">
        <f t="shared" si="17"/>
        <v>1</v>
      </c>
      <c r="R11" s="22">
        <f t="shared" si="3"/>
        <v>3</v>
      </c>
      <c r="S11" s="91">
        <f t="shared" si="4"/>
        <v>1</v>
      </c>
      <c r="T11" s="91">
        <f t="shared" si="5"/>
        <v>1</v>
      </c>
      <c r="U11" s="91">
        <f t="shared" si="6"/>
        <v>1</v>
      </c>
      <c r="V11" s="21">
        <f t="shared" si="7"/>
        <v>3</v>
      </c>
      <c r="W11" s="22">
        <f t="shared" si="8"/>
        <v>3</v>
      </c>
      <c r="X11" s="91">
        <f t="shared" si="9"/>
        <v>0</v>
      </c>
      <c r="Y11" s="21">
        <f t="shared" si="10"/>
        <v>3</v>
      </c>
      <c r="AB11" s="27" t="str">
        <f>C12</f>
        <v>ŠUSTR Adam</v>
      </c>
      <c r="AC11" s="20">
        <f t="shared" si="11"/>
        <v>0</v>
      </c>
      <c r="AD11" s="91">
        <f t="array" ref="AD11">SUM((home=AB11)*(homescore&gt;visitorscore),(visitor=AB11)*(visitorscore&gt;homescore))</f>
        <v>0</v>
      </c>
      <c r="AE11" s="91">
        <f t="array" ref="AE11">SUM((home=AB11)*(homescore=visitorscore)*ISNUMBER(visitorscore),(visitor=AB11)*(visitorscore=homescore)*ISNUMBER(homescore))</f>
        <v>0</v>
      </c>
      <c r="AF11" s="91">
        <f t="array" ref="AF11">SUM((home=AB11)*(homescore&lt;visitorscore),(visitor=AB11)*(visitorscore&lt;homescore))</f>
        <v>0</v>
      </c>
      <c r="AG11" s="21">
        <f t="shared" ref="AG11" si="22">SUMIF(home,AB11,homescore)+SUMIF(visitor,AB11,visitorscore)</f>
        <v>0</v>
      </c>
      <c r="AH11" s="22">
        <f t="shared" ref="AH11" si="23">SUMIF(home,AB11,visitorscore)+SUMIF(visitor,AB11,homescore)</f>
        <v>0</v>
      </c>
      <c r="AI11" s="81">
        <f t="shared" si="14"/>
        <v>0</v>
      </c>
      <c r="AJ11" s="50">
        <f t="shared" si="15"/>
        <v>0</v>
      </c>
      <c r="AK11" s="13">
        <f t="shared" si="16"/>
        <v>0</v>
      </c>
    </row>
    <row r="12" spans="1:37" ht="16" thickBot="1" x14ac:dyDescent="0.4">
      <c r="B12" s="56">
        <v>5</v>
      </c>
      <c r="C12" s="57" t="s">
        <v>175</v>
      </c>
      <c r="I12" s="56">
        <v>5</v>
      </c>
      <c r="J12" s="57" t="s">
        <v>183</v>
      </c>
      <c r="P12" s="25" t="str">
        <f t="array" ref="P12">INDEX(AB7:AB16,MATCH(LARGE($AK$7:$AK$16-ROW($AK$7:$AK$16)/COUNT($AK$7:$AK$16),ROW(P12)-ROW(P$8)+1),$AK$7:$AK$16-ROW($AK$7:$AK$16)/COUNT($AK$7:$AK$16),0))</f>
        <v>KAŇA Simon</v>
      </c>
      <c r="Q12" s="25">
        <f>IF(R12&gt;=1,1,0)</f>
        <v>1</v>
      </c>
      <c r="R12" s="22">
        <f t="shared" si="3"/>
        <v>2</v>
      </c>
      <c r="S12" s="91">
        <f t="shared" si="4"/>
        <v>0</v>
      </c>
      <c r="T12" s="91">
        <f t="shared" si="5"/>
        <v>2</v>
      </c>
      <c r="U12" s="91">
        <f t="shared" si="6"/>
        <v>0</v>
      </c>
      <c r="V12" s="21">
        <f t="shared" si="7"/>
        <v>4</v>
      </c>
      <c r="W12" s="22">
        <f t="shared" si="8"/>
        <v>4</v>
      </c>
      <c r="X12" s="91">
        <f t="shared" si="9"/>
        <v>0</v>
      </c>
      <c r="Y12" s="21">
        <f t="shared" si="10"/>
        <v>2</v>
      </c>
      <c r="AB12" s="27" t="str">
        <f>J8</f>
        <v>FEDIČ Lukáš</v>
      </c>
      <c r="AC12" s="20">
        <f t="shared" si="11"/>
        <v>3</v>
      </c>
      <c r="AD12" s="91">
        <f t="array" ref="AD12">SUM((home=AB12)*(homescore&gt;visitorscore),(visitor=AB12)*(visitorscore&gt;homescore))</f>
        <v>0</v>
      </c>
      <c r="AE12" s="91">
        <f t="array" ref="AE12">SUM((home=AB12)*(homescore=visitorscore)*ISNUMBER(visitorscore),(visitor=AB12)*(visitorscore=homescore)*ISNUMBER(homescore))</f>
        <v>0</v>
      </c>
      <c r="AF12" s="91">
        <f t="array" ref="AF12">SUM((home=AB12)*(homescore&lt;visitorscore),(visitor=AB12)*(visitorscore&lt;homescore))</f>
        <v>3</v>
      </c>
      <c r="AG12" s="21">
        <f t="shared" ref="AG12" si="24">SUMIF(home,AB12,homescore)+SUMIF(visitor,AB12,visitorscore)</f>
        <v>7</v>
      </c>
      <c r="AH12" s="22">
        <f t="shared" ref="AH12" si="25">SUMIF(home,AB12,visitorscore)+SUMIF(visitor,AB12,homescore)</f>
        <v>12</v>
      </c>
      <c r="AI12" s="81">
        <f t="shared" si="14"/>
        <v>-5</v>
      </c>
      <c r="AJ12" s="50">
        <f t="shared" si="15"/>
        <v>0</v>
      </c>
      <c r="AK12" s="13">
        <f t="shared" si="16"/>
        <v>-49993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VOCÁSEK Jaroslav</v>
      </c>
      <c r="Q13" s="25">
        <f t="shared" ref="Q13:Q17" si="26">IF(R13&gt;=1,1,0)</f>
        <v>0</v>
      </c>
      <c r="R13" s="22">
        <f t="shared" si="3"/>
        <v>0</v>
      </c>
      <c r="S13" s="91">
        <f t="shared" si="4"/>
        <v>0</v>
      </c>
      <c r="T13" s="91">
        <f t="shared" si="5"/>
        <v>0</v>
      </c>
      <c r="U13" s="91">
        <f t="shared" si="6"/>
        <v>0</v>
      </c>
      <c r="V13" s="21">
        <f t="shared" si="7"/>
        <v>0</v>
      </c>
      <c r="W13" s="22">
        <f t="shared" si="8"/>
        <v>0</v>
      </c>
      <c r="X13" s="91">
        <f t="shared" si="9"/>
        <v>0</v>
      </c>
      <c r="Y13" s="21">
        <f t="shared" si="10"/>
        <v>0</v>
      </c>
      <c r="AB13" s="27" t="str">
        <f>J9</f>
        <v>DOLEŽAL Jan</v>
      </c>
      <c r="AC13" s="20">
        <f t="shared" si="11"/>
        <v>3</v>
      </c>
      <c r="AD13" s="91">
        <f t="array" ref="AD13">SUM((home=AB13)*(homescore&gt;visitorscore),(visitor=AB13)*(visitorscore&gt;homescore))</f>
        <v>2</v>
      </c>
      <c r="AE13" s="91">
        <f t="array" ref="AE13">SUM((home=AB13)*(homescore=visitorscore)*ISNUMBER(visitorscore),(visitor=AB13)*(visitorscore=homescore)*ISNUMBER(homescore))</f>
        <v>0</v>
      </c>
      <c r="AF13" s="91">
        <f t="array" ref="AF13">SUM((home=AB13)*(homescore&lt;visitorscore),(visitor=AB13)*(visitorscore&lt;homescore))</f>
        <v>1</v>
      </c>
      <c r="AG13" s="21">
        <f t="shared" ref="AG13" si="27">SUMIF(home,AB13,homescore)+SUMIF(visitor,AB13,visitorscore)</f>
        <v>11</v>
      </c>
      <c r="AH13" s="22">
        <f t="shared" ref="AH13" si="28">SUMIF(home,AB13,visitorscore)+SUMIF(visitor,AB13,homescore)</f>
        <v>11</v>
      </c>
      <c r="AI13" s="81">
        <f t="shared" si="14"/>
        <v>0</v>
      </c>
      <c r="AJ13" s="50">
        <f t="shared" si="15"/>
        <v>4</v>
      </c>
      <c r="AK13" s="13">
        <f t="shared" si="16"/>
        <v>4000000011</v>
      </c>
    </row>
    <row r="14" spans="1:37" ht="16" customHeight="1" x14ac:dyDescent="0.35">
      <c r="B14" s="58">
        <v>1</v>
      </c>
      <c r="C14" s="59" t="str">
        <f>VLOOKUP(B14,B8:C13,2)</f>
        <v>KALINA Tomáš</v>
      </c>
      <c r="D14" s="28"/>
      <c r="E14" s="60">
        <v>3</v>
      </c>
      <c r="F14" s="61" t="s">
        <v>0</v>
      </c>
      <c r="G14" s="62">
        <v>1</v>
      </c>
      <c r="I14" s="58">
        <v>3</v>
      </c>
      <c r="J14" s="63" t="str">
        <f>VLOOKUP(I14,I8:J13,2)</f>
        <v>STOHANZL Erik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ŠUSTR Adam</v>
      </c>
      <c r="Q14" s="25">
        <f t="shared" si="26"/>
        <v>0</v>
      </c>
      <c r="R14" s="22">
        <f t="shared" si="3"/>
        <v>0</v>
      </c>
      <c r="S14" s="91">
        <f t="shared" si="4"/>
        <v>0</v>
      </c>
      <c r="T14" s="91">
        <f t="shared" si="5"/>
        <v>0</v>
      </c>
      <c r="U14" s="91">
        <f t="shared" si="6"/>
        <v>0</v>
      </c>
      <c r="V14" s="21">
        <f t="shared" si="7"/>
        <v>0</v>
      </c>
      <c r="W14" s="22">
        <f t="shared" si="8"/>
        <v>0</v>
      </c>
      <c r="X14" s="91">
        <f t="shared" si="9"/>
        <v>0</v>
      </c>
      <c r="Y14" s="21">
        <f t="shared" si="10"/>
        <v>0</v>
      </c>
      <c r="AB14" s="27" t="str">
        <f>J10</f>
        <v>STOHANZL Erik</v>
      </c>
      <c r="AC14" s="20">
        <f t="shared" si="11"/>
        <v>1</v>
      </c>
      <c r="AD14" s="91">
        <f t="array" ref="AD14">SUM((home=AB14)*(homescore&gt;visitorscore),(visitor=AB14)*(visitorscore&gt;homescore))</f>
        <v>0</v>
      </c>
      <c r="AE14" s="91">
        <f t="array" ref="AE14">SUM((home=AB14)*(homescore=visitorscore)*ISNUMBER(visitorscore),(visitor=AB14)*(visitorscore=homescore)*ISNUMBER(homescore))</f>
        <v>0</v>
      </c>
      <c r="AF14" s="91">
        <f t="array" ref="AF14">SUM((home=AB14)*(homescore&lt;visitorscore),(visitor=AB14)*(visitorscore&lt;homescore))</f>
        <v>1</v>
      </c>
      <c r="AG14" s="21">
        <f t="shared" ref="AG14" si="29">SUMIF(home,AB14,homescore)+SUMIF(visitor,AB14,visitorscore)</f>
        <v>1</v>
      </c>
      <c r="AH14" s="22">
        <f t="shared" ref="AH14" si="30">SUMIF(home,AB14,visitorscore)+SUMIF(visitor,AB14,homescore)</f>
        <v>3</v>
      </c>
      <c r="AI14" s="81">
        <f t="shared" si="14"/>
        <v>-2</v>
      </c>
      <c r="AJ14" s="50">
        <f t="shared" si="15"/>
        <v>0</v>
      </c>
      <c r="AK14" s="13">
        <f t="shared" si="16"/>
        <v>-19999</v>
      </c>
    </row>
    <row r="15" spans="1:37" ht="16" customHeight="1" x14ac:dyDescent="0.35">
      <c r="B15" s="66">
        <v>2</v>
      </c>
      <c r="C15" s="67" t="str">
        <f>VLOOKUP(B15,B8:C13,2)</f>
        <v>BEDNÁŘ Martin</v>
      </c>
      <c r="D15" s="28"/>
      <c r="E15" s="68">
        <v>0</v>
      </c>
      <c r="F15" s="29" t="s">
        <v>0</v>
      </c>
      <c r="G15" s="69">
        <v>1</v>
      </c>
      <c r="I15" s="66">
        <v>2</v>
      </c>
      <c r="J15" s="55" t="str">
        <f>VLOOKUP(I15,I8:J13,2)</f>
        <v>DOLEŽAL Jan</v>
      </c>
      <c r="K15" s="81"/>
      <c r="L15" s="70">
        <f>IF(E15&gt;G15,1,0)+L14</f>
        <v>1</v>
      </c>
      <c r="M15" s="29" t="s">
        <v>0</v>
      </c>
      <c r="N15" s="71">
        <f>IF(E15&lt;G15,1,0)+N14</f>
        <v>1</v>
      </c>
      <c r="P15" s="25" t="str">
        <f t="array" ref="P15">INDEX(AB7:AB16,MATCH(LARGE($AK$7:$AK$16-ROW($AK$7:$AK$16)/COUNT($AK$7:$AK$16),ROW(P15)-ROW(P$8)+1),$AK$7:$AK$16-ROW($AK$7:$AK$16)/COUNT($AK$7:$AK$16),0))</f>
        <v>SOTCHI Dan</v>
      </c>
      <c r="Q15" s="25">
        <f t="shared" si="26"/>
        <v>0</v>
      </c>
      <c r="R15" s="22">
        <f t="shared" si="3"/>
        <v>0</v>
      </c>
      <c r="S15" s="91">
        <f t="shared" si="4"/>
        <v>0</v>
      </c>
      <c r="T15" s="91">
        <f t="shared" si="5"/>
        <v>0</v>
      </c>
      <c r="U15" s="91">
        <f t="shared" si="6"/>
        <v>0</v>
      </c>
      <c r="V15" s="21">
        <f t="shared" si="7"/>
        <v>0</v>
      </c>
      <c r="W15" s="22">
        <f t="shared" si="8"/>
        <v>0</v>
      </c>
      <c r="X15" s="91">
        <f t="shared" si="9"/>
        <v>0</v>
      </c>
      <c r="Y15" s="21">
        <f t="shared" si="10"/>
        <v>0</v>
      </c>
      <c r="AB15" s="27" t="str">
        <f>J11</f>
        <v>KAŇA Simon</v>
      </c>
      <c r="AC15" s="20">
        <f t="shared" si="11"/>
        <v>2</v>
      </c>
      <c r="AD15" s="91">
        <f t="array" ref="AD15">SUM((home=AB15)*(homescore&gt;visitorscore),(visitor=AB15)*(visitorscore&gt;homescore))</f>
        <v>0</v>
      </c>
      <c r="AE15" s="91">
        <f t="array" ref="AE15">SUM((home=AB15)*(homescore=visitorscore)*ISNUMBER(visitorscore),(visitor=AB15)*(visitorscore=homescore)*ISNUMBER(homescore))</f>
        <v>2</v>
      </c>
      <c r="AF15" s="91">
        <f t="array" ref="AF15">SUM((home=AB15)*(homescore&lt;visitorscore),(visitor=AB15)*(visitorscore&lt;homescore))</f>
        <v>0</v>
      </c>
      <c r="AG15" s="21">
        <f t="shared" ref="AG15" si="31">SUMIF(home,AB15,homescore)+SUMIF(visitor,AB15,visitorscore)</f>
        <v>4</v>
      </c>
      <c r="AH15" s="22">
        <f t="shared" ref="AH15" si="32">SUMIF(home,AB15,visitorscore)+SUMIF(visitor,AB15,homescore)</f>
        <v>4</v>
      </c>
      <c r="AI15" s="81">
        <f t="shared" si="14"/>
        <v>0</v>
      </c>
      <c r="AJ15" s="50">
        <f t="shared" si="15"/>
        <v>2</v>
      </c>
      <c r="AK15" s="13">
        <f t="shared" si="16"/>
        <v>2000000004</v>
      </c>
    </row>
    <row r="16" spans="1:37" ht="16" customHeight="1" thickBot="1" x14ac:dyDescent="0.4">
      <c r="B16" s="72">
        <v>3</v>
      </c>
      <c r="C16" s="73" t="str">
        <f>VLOOKUP(B16,B8:C13,2)</f>
        <v>LUDVÍK Vojtěch</v>
      </c>
      <c r="D16" s="28"/>
      <c r="E16" s="74">
        <v>6</v>
      </c>
      <c r="F16" s="75" t="s">
        <v>0</v>
      </c>
      <c r="G16" s="76">
        <v>3</v>
      </c>
      <c r="I16" s="72">
        <v>1</v>
      </c>
      <c r="J16" s="57" t="str">
        <f>VLOOKUP(I16,I8:J13,2)</f>
        <v>FEDIČ Lukáš</v>
      </c>
      <c r="K16" s="81"/>
      <c r="L16" s="77">
        <f>IF(E16&gt;G16,1,0)+L15</f>
        <v>2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STOHANZL Erik</v>
      </c>
      <c r="Q16" s="25">
        <f t="shared" si="26"/>
        <v>1</v>
      </c>
      <c r="R16" s="22">
        <f t="shared" si="3"/>
        <v>1</v>
      </c>
      <c r="S16" s="91">
        <f t="shared" si="4"/>
        <v>0</v>
      </c>
      <c r="T16" s="91">
        <f t="shared" si="5"/>
        <v>0</v>
      </c>
      <c r="U16" s="91">
        <f t="shared" si="6"/>
        <v>1</v>
      </c>
      <c r="V16" s="21">
        <f t="shared" si="7"/>
        <v>1</v>
      </c>
      <c r="W16" s="22">
        <f t="shared" si="8"/>
        <v>3</v>
      </c>
      <c r="X16" s="91">
        <f t="shared" si="9"/>
        <v>-2</v>
      </c>
      <c r="Y16" s="21">
        <f t="shared" si="10"/>
        <v>0</v>
      </c>
      <c r="AB16" s="27" t="str">
        <f>J12</f>
        <v>SOTCHI Dan</v>
      </c>
      <c r="AC16" s="20">
        <f t="shared" si="11"/>
        <v>0</v>
      </c>
      <c r="AD16" s="91">
        <f t="array" ref="AD16">SUM((home=AB16)*(homescore&gt;visitorscore),(visitor=AB16)*(visitorscore&gt;homescore))</f>
        <v>0</v>
      </c>
      <c r="AE16" s="91">
        <f t="array" ref="AE16">SUM((home=AB16)*(homescore=visitorscore)*ISNUMBER(visitorscore),(visitor=AB16)*(visitorscore=homescore)*ISNUMBER(homescore))</f>
        <v>0</v>
      </c>
      <c r="AF16" s="91">
        <f t="array" ref="AF16">SUM((home=AB16)*(homescore&lt;visitorscore),(visitor=AB16)*(visitorscore&lt;homescore))</f>
        <v>0</v>
      </c>
      <c r="AG16" s="21">
        <f t="shared" ref="AG16" si="33">SUMIF(home,AB16,homescore)+SUMIF(visitor,AB16,visitorscore)</f>
        <v>0</v>
      </c>
      <c r="AH16" s="22">
        <f t="shared" ref="AH16" si="34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FEDIČ Lukáš</v>
      </c>
      <c r="Q17" s="25">
        <f t="shared" si="26"/>
        <v>1</v>
      </c>
      <c r="R17" s="22">
        <f t="shared" si="3"/>
        <v>3</v>
      </c>
      <c r="S17" s="91">
        <f t="shared" si="4"/>
        <v>0</v>
      </c>
      <c r="T17" s="91">
        <f t="shared" si="5"/>
        <v>0</v>
      </c>
      <c r="U17" s="91">
        <f t="shared" si="6"/>
        <v>3</v>
      </c>
      <c r="V17" s="21">
        <f t="shared" si="7"/>
        <v>7</v>
      </c>
      <c r="W17" s="22">
        <f t="shared" si="8"/>
        <v>12</v>
      </c>
      <c r="X17" s="91">
        <f t="shared" si="9"/>
        <v>-5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KALINA Tomáš</v>
      </c>
      <c r="D18" s="28"/>
      <c r="E18" s="60">
        <v>8</v>
      </c>
      <c r="F18" s="61" t="s">
        <v>0</v>
      </c>
      <c r="G18" s="62">
        <v>10</v>
      </c>
      <c r="I18" s="58">
        <v>2</v>
      </c>
      <c r="J18" s="63" t="str">
        <f>VLOOKUP(I18,I8:J13,2)</f>
        <v>DOLEŽAL Jan</v>
      </c>
      <c r="K18" s="81"/>
      <c r="L18" s="64">
        <f>IF(E18&gt;G18,1,0)+L16</f>
        <v>2</v>
      </c>
      <c r="M18" s="61" t="s">
        <v>0</v>
      </c>
      <c r="N18" s="65">
        <f>IF(E18&lt;G18,1,0)+N16</f>
        <v>2</v>
      </c>
    </row>
    <row r="19" spans="2:25" ht="16" customHeight="1" x14ac:dyDescent="0.35">
      <c r="B19" s="66">
        <v>2</v>
      </c>
      <c r="C19" s="67" t="str">
        <f>VLOOKUP(B19,B8:C13,2)</f>
        <v>BEDNÁŘ Martin</v>
      </c>
      <c r="D19" s="28"/>
      <c r="E19" s="68">
        <v>3</v>
      </c>
      <c r="F19" s="29" t="s">
        <v>0</v>
      </c>
      <c r="G19" s="69">
        <v>2</v>
      </c>
      <c r="I19" s="66">
        <v>1</v>
      </c>
      <c r="J19" s="55" t="str">
        <f>VLOOKUP(I19,I8:J13,2)</f>
        <v>FEDIČ Lukáš</v>
      </c>
      <c r="K19" s="81"/>
      <c r="L19" s="70">
        <f>IF(E19&gt;G19,1,0)+L18</f>
        <v>3</v>
      </c>
      <c r="M19" s="29" t="s">
        <v>0</v>
      </c>
      <c r="N19" s="71">
        <f>IF(E19&lt;G19,1,0)+N18</f>
        <v>2</v>
      </c>
    </row>
    <row r="20" spans="2:25" ht="16" customHeight="1" thickBot="1" x14ac:dyDescent="0.4">
      <c r="B20" s="72">
        <v>3</v>
      </c>
      <c r="C20" s="73" t="str">
        <f>VLOOKUP(B20,B8:C13,2)</f>
        <v>LUDVÍK Vojtěch</v>
      </c>
      <c r="D20" s="28"/>
      <c r="E20" s="74">
        <v>4</v>
      </c>
      <c r="F20" s="75" t="s">
        <v>0</v>
      </c>
      <c r="G20" s="76">
        <v>4</v>
      </c>
      <c r="I20" s="72">
        <v>4</v>
      </c>
      <c r="J20" s="57" t="str">
        <f>VLOOKUP(I20,I8:J13,2)</f>
        <v>KAŇA Simon</v>
      </c>
      <c r="K20" s="81"/>
      <c r="L20" s="77">
        <f>IF(E20&gt;G20,1,0)+L19</f>
        <v>3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KALINA Tomáš</v>
      </c>
      <c r="D22" s="28"/>
      <c r="E22" s="60">
        <v>3</v>
      </c>
      <c r="F22" s="61" t="s">
        <v>0</v>
      </c>
      <c r="G22" s="62">
        <v>2</v>
      </c>
      <c r="I22" s="58">
        <v>1</v>
      </c>
      <c r="J22" s="63" t="str">
        <f>VLOOKUP(I22,I8:J13,2)</f>
        <v>FEDIČ Lukáš</v>
      </c>
      <c r="K22" s="81"/>
      <c r="L22" s="64">
        <f>IF(E22&gt;G22,1,0)+L20</f>
        <v>4</v>
      </c>
      <c r="M22" s="61" t="s">
        <v>0</v>
      </c>
      <c r="N22" s="65">
        <f>IF(E22&lt;G22,1,0)+N20</f>
        <v>2</v>
      </c>
    </row>
    <row r="23" spans="2:25" ht="16" customHeight="1" x14ac:dyDescent="0.35">
      <c r="B23" s="66">
        <v>2</v>
      </c>
      <c r="C23" s="67" t="str">
        <f>VLOOKUP(B23,B8:C13,2)</f>
        <v>BEDNÁŘ Martin</v>
      </c>
      <c r="D23" s="28"/>
      <c r="E23" s="68">
        <v>0</v>
      </c>
      <c r="F23" s="29" t="s">
        <v>0</v>
      </c>
      <c r="G23" s="69">
        <v>0</v>
      </c>
      <c r="I23" s="66">
        <v>4</v>
      </c>
      <c r="J23" s="55" t="str">
        <f>VLOOKUP(I23,I8:J13,2)</f>
        <v>KAŇA Simon</v>
      </c>
      <c r="K23" s="81"/>
      <c r="L23" s="70">
        <f>IF(E23&gt;G23,1,0)+L22</f>
        <v>4</v>
      </c>
      <c r="M23" s="29" t="s">
        <v>0</v>
      </c>
      <c r="N23" s="71">
        <f>IF(E23&lt;G23,1,0)+N22</f>
        <v>2</v>
      </c>
    </row>
    <row r="24" spans="2:25" ht="16" customHeight="1" thickBot="1" x14ac:dyDescent="0.4">
      <c r="B24" s="72">
        <v>3</v>
      </c>
      <c r="C24" s="73" t="str">
        <f>VLOOKUP(B24,B8:C13,2)</f>
        <v>LUDVÍK Vojtěch</v>
      </c>
      <c r="D24" s="28"/>
      <c r="E24" s="74">
        <v>3</v>
      </c>
      <c r="F24" s="75" t="s">
        <v>0</v>
      </c>
      <c r="G24" s="76">
        <v>0</v>
      </c>
      <c r="I24" s="72">
        <v>2</v>
      </c>
      <c r="J24" s="57" t="str">
        <f>VLOOKUP(I24,I8:J13,2)</f>
        <v>DOLEŽAL Jan</v>
      </c>
      <c r="K24" s="81"/>
      <c r="L24" s="77">
        <f>IF(E24&gt;G24,1,0)+L23</f>
        <v>5</v>
      </c>
      <c r="M24" s="75" t="s">
        <v>0</v>
      </c>
      <c r="N24" s="78">
        <f>IF(E24&lt;G24,1,0)+N23</f>
        <v>2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30</v>
      </c>
      <c r="F26" s="143" t="s">
        <v>0</v>
      </c>
      <c r="G26" s="144">
        <f>SUM(visitorscore)</f>
        <v>23</v>
      </c>
      <c r="L26" s="31">
        <f>L24</f>
        <v>5</v>
      </c>
      <c r="M26" s="32" t="s">
        <v>0</v>
      </c>
      <c r="N26" s="33">
        <f>N24</f>
        <v>2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362F-C64B-4C87-AC46-70B73D754CE7}">
  <dimension ref="A1:AK28"/>
  <sheetViews>
    <sheetView workbookViewId="0">
      <selection activeCell="D7" sqref="D7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47" customWidth="1"/>
    <col min="6" max="6" width="1.08984375" style="10" customWidth="1"/>
    <col min="7" max="7" width="3.81640625" style="147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46" customWidth="1"/>
    <col min="16" max="16" width="18.6328125" style="146" hidden="1" customWidth="1"/>
    <col min="17" max="17" width="6.08984375" style="146" hidden="1" customWidth="1"/>
    <col min="18" max="18" width="5" style="146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180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48" t="s">
        <v>138</v>
      </c>
      <c r="K5" s="175">
        <v>3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170</v>
      </c>
      <c r="C7" s="178" t="s">
        <v>11</v>
      </c>
      <c r="D7" s="38"/>
      <c r="E7" s="39"/>
      <c r="F7" s="40"/>
      <c r="G7" s="39"/>
      <c r="H7" s="41"/>
      <c r="I7" s="177" t="s">
        <v>169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PAVLIŠ Radek</v>
      </c>
      <c r="AC7" s="49">
        <f>SUM(AD7:AF7)</f>
        <v>3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2</v>
      </c>
      <c r="AF7" s="42">
        <f t="array" ref="AF7">SUM((home=AB7)*(homescore&lt;visitorscore),(visitor=AB7)*(visitorscore&lt;homescore))</f>
        <v>0</v>
      </c>
      <c r="AG7" s="50">
        <f t="shared" ref="AG7" si="0">SUMIF(home,AB7,homescore)+SUMIF(visitor,AB7,visitorscore)</f>
        <v>4</v>
      </c>
      <c r="AH7" s="51">
        <f t="shared" ref="AH7" si="1">SUMIF(home,AB7,visitorscore)+SUMIF(visitor,AB7,homescore)</f>
        <v>3</v>
      </c>
      <c r="AI7" s="41">
        <f>AG7-AH7</f>
        <v>1</v>
      </c>
      <c r="AJ7" s="50">
        <f>(AD7*2)+AE7</f>
        <v>4</v>
      </c>
      <c r="AK7" s="37">
        <f>AG7+AI7*10000+AJ7*1000000000</f>
        <v>4000010004</v>
      </c>
    </row>
    <row r="8" spans="1:37" x14ac:dyDescent="0.35">
      <c r="B8" s="52">
        <v>1</v>
      </c>
      <c r="C8" s="53" t="s">
        <v>179</v>
      </c>
      <c r="I8" s="52">
        <v>1</v>
      </c>
      <c r="J8" s="53" t="s">
        <v>14</v>
      </c>
      <c r="P8" s="25" t="str">
        <f t="array" ref="P8">INDEX(AB7:AB16,MATCH(LARGE($AK$7:$AK$16-ROW($AK$7:$AK$16)/COUNT($AK$7:$AK$16),ROW(P8)-ROW(P$8)+1),$AK$7:$AK$16-ROW($AK$7:$AK$16)/COUNT($AK$7:$AK$16),0))</f>
        <v>VRÁNA Martin</v>
      </c>
      <c r="Q8" s="25">
        <f t="shared" ref="Q8:Q11" si="2">IF(R8&gt;=1,1,0)</f>
        <v>1</v>
      </c>
      <c r="R8" s="22">
        <f t="shared" ref="R8:R17" si="3">VLOOKUP($P8,$AB$7:$AJ$16,2,0)</f>
        <v>2</v>
      </c>
      <c r="S8" s="146">
        <f t="shared" ref="S8:S17" si="4">VLOOKUP($P8,$AB$7:$AJ$16,3,0)</f>
        <v>2</v>
      </c>
      <c r="T8" s="146">
        <f t="shared" ref="T8:T17" si="5">VLOOKUP($P8,$AB$7:$AJ$16,4,0)</f>
        <v>0</v>
      </c>
      <c r="U8" s="146">
        <f t="shared" ref="U8:U17" si="6">VLOOKUP($P8,$AB$7:$AJ$16,5,0)</f>
        <v>0</v>
      </c>
      <c r="V8" s="21">
        <f t="shared" ref="V8:V17" si="7">VLOOKUP($P8,$AB$7:$AJ$16,6,0)</f>
        <v>9</v>
      </c>
      <c r="W8" s="22">
        <f t="shared" ref="W8:W17" si="8">VLOOKUP($P8,$AB$7:$AJ$16,7,0)</f>
        <v>1</v>
      </c>
      <c r="X8" s="146">
        <f t="shared" ref="X8:X17" si="9">VLOOKUP($P8,$AB$7:$AJ$16,8,0)</f>
        <v>8</v>
      </c>
      <c r="Y8" s="21">
        <f t="shared" ref="Y8:Y17" si="10">VLOOKUP($P8,$AB$7:$AJ$16,9,0)</f>
        <v>4</v>
      </c>
      <c r="AB8" s="26" t="str">
        <f>C9</f>
        <v>FRANĚK Ivan</v>
      </c>
      <c r="AC8" s="20">
        <f t="shared" ref="AC8:AC16" si="11">SUM(AD8:AF8)</f>
        <v>1</v>
      </c>
      <c r="AD8" s="146">
        <f t="array" ref="AD8">SUM((home=AB8)*(homescore&gt;visitorscore),(visitor=AB8)*(visitorscore&gt;homescore))</f>
        <v>0</v>
      </c>
      <c r="AE8" s="146">
        <f t="array" ref="AE8">SUM((home=AB8)*(homescore=visitorscore)*ISNUMBER(visitorscore),(visitor=AB8)*(visitorscore=homescore)*ISNUMBER(homescore))</f>
        <v>0</v>
      </c>
      <c r="AF8" s="146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3</v>
      </c>
      <c r="AH8" s="22">
        <f t="shared" ref="AH8" si="13">SUMIF(home,AB8,visitorscore)+SUMIF(visitor,AB8,homescore)</f>
        <v>4</v>
      </c>
      <c r="AI8" s="81">
        <f t="shared" ref="AI8:AI16" si="14">AG8-AH8</f>
        <v>-1</v>
      </c>
      <c r="AJ8" s="50">
        <f t="shared" ref="AJ8:AJ16" si="15">(AD8*2)+AE8</f>
        <v>0</v>
      </c>
      <c r="AK8" s="13">
        <f t="shared" ref="AK8:AK16" si="16">AG8+AI8*10000+AJ8*1000000000</f>
        <v>-9997</v>
      </c>
    </row>
    <row r="9" spans="1:37" x14ac:dyDescent="0.35">
      <c r="B9" s="54">
        <v>2</v>
      </c>
      <c r="C9" s="55" t="s">
        <v>177</v>
      </c>
      <c r="I9" s="54">
        <v>2</v>
      </c>
      <c r="J9" s="55" t="s">
        <v>181</v>
      </c>
      <c r="P9" s="25" t="str">
        <f t="array" ref="P9">INDEX(AB7:AB16,MATCH(LARGE($AK$7:$AK$16-ROW($AK$7:$AK$16)/COUNT($AK$7:$AK$16),ROW(P9)-ROW(P$8)+1),$AK$7:$AK$16-ROW($AK$7:$AK$16)/COUNT($AK$7:$AK$16),0))</f>
        <v>DOLEŽAL Jan</v>
      </c>
      <c r="Q9" s="25">
        <f t="shared" si="2"/>
        <v>1</v>
      </c>
      <c r="R9" s="22">
        <f t="shared" si="3"/>
        <v>3</v>
      </c>
      <c r="S9" s="146">
        <f t="shared" si="4"/>
        <v>1</v>
      </c>
      <c r="T9" s="146">
        <f t="shared" si="5"/>
        <v>2</v>
      </c>
      <c r="U9" s="146">
        <f t="shared" si="6"/>
        <v>0</v>
      </c>
      <c r="V9" s="21">
        <f t="shared" si="7"/>
        <v>6</v>
      </c>
      <c r="W9" s="22">
        <f t="shared" si="8"/>
        <v>5</v>
      </c>
      <c r="X9" s="146">
        <f t="shared" si="9"/>
        <v>1</v>
      </c>
      <c r="Y9" s="21">
        <f t="shared" si="10"/>
        <v>4</v>
      </c>
      <c r="AB9" s="26" t="str">
        <f>C10</f>
        <v>REZEK Jakub</v>
      </c>
      <c r="AC9" s="20">
        <f t="shared" si="11"/>
        <v>1</v>
      </c>
      <c r="AD9" s="146">
        <f t="array" ref="AD9">SUM((home=AB9)*(homescore&gt;visitorscore),(visitor=AB9)*(visitorscore&gt;homescore))</f>
        <v>0</v>
      </c>
      <c r="AE9" s="146">
        <f t="array" ref="AE9">SUM((home=AB9)*(homescore=visitorscore)*ISNUMBER(visitorscore),(visitor=AB9)*(visitorscore=homescore)*ISNUMBER(homescore))</f>
        <v>1</v>
      </c>
      <c r="AF9" s="146">
        <f t="array" ref="AF9">SUM((home=AB9)*(homescore&lt;visitorscore),(visitor=AB9)*(visitorscore&lt;homescore))</f>
        <v>0</v>
      </c>
      <c r="AG9" s="21">
        <f t="shared" ref="AG9" si="17">SUMIF(home,AB9,homescore)+SUMIF(visitor,AB9,visitorscore)</f>
        <v>2</v>
      </c>
      <c r="AH9" s="22">
        <f t="shared" ref="AH9" si="18">SUMIF(home,AB9,visitorscore)+SUMIF(visitor,AB9,homescore)</f>
        <v>2</v>
      </c>
      <c r="AI9" s="81">
        <f t="shared" si="14"/>
        <v>0</v>
      </c>
      <c r="AJ9" s="50">
        <f t="shared" si="15"/>
        <v>1</v>
      </c>
      <c r="AK9" s="13">
        <f t="shared" si="16"/>
        <v>1000000002</v>
      </c>
    </row>
    <row r="10" spans="1:37" x14ac:dyDescent="0.35">
      <c r="B10" s="54">
        <v>3</v>
      </c>
      <c r="C10" s="55" t="s">
        <v>176</v>
      </c>
      <c r="I10" s="54">
        <v>3</v>
      </c>
      <c r="J10" s="55" t="s">
        <v>182</v>
      </c>
      <c r="P10" s="25" t="str">
        <f t="array" ref="P10">INDEX(AB7:AB16,MATCH(LARGE($AK$7:$AK$16-ROW($AK$7:$AK$16)/COUNT($AK$7:$AK$16),ROW(P10)-ROW(P$8)+1),$AK$7:$AK$16-ROW($AK$7:$AK$16)/COUNT($AK$7:$AK$16),0))</f>
        <v>PAVLIŠ Radek</v>
      </c>
      <c r="Q10" s="25">
        <f t="shared" si="2"/>
        <v>1</v>
      </c>
      <c r="R10" s="22">
        <f t="shared" si="3"/>
        <v>3</v>
      </c>
      <c r="S10" s="146">
        <f t="shared" si="4"/>
        <v>1</v>
      </c>
      <c r="T10" s="146">
        <f t="shared" si="5"/>
        <v>2</v>
      </c>
      <c r="U10" s="146">
        <f t="shared" si="6"/>
        <v>0</v>
      </c>
      <c r="V10" s="21">
        <f t="shared" si="7"/>
        <v>4</v>
      </c>
      <c r="W10" s="22">
        <f t="shared" si="8"/>
        <v>3</v>
      </c>
      <c r="X10" s="146">
        <f t="shared" si="9"/>
        <v>1</v>
      </c>
      <c r="Y10" s="21">
        <f t="shared" si="10"/>
        <v>4</v>
      </c>
      <c r="AB10" s="26" t="str">
        <f>C11</f>
        <v>VRÁNA Martin</v>
      </c>
      <c r="AC10" s="20">
        <f t="shared" si="11"/>
        <v>2</v>
      </c>
      <c r="AD10" s="146">
        <f t="array" ref="AD10">SUM((home=AB10)*(homescore&gt;visitorscore),(visitor=AB10)*(visitorscore&gt;homescore))</f>
        <v>2</v>
      </c>
      <c r="AE10" s="146">
        <f t="array" ref="AE10">SUM((home=AB10)*(homescore=visitorscore)*ISNUMBER(visitorscore),(visitor=AB10)*(visitorscore=homescore)*ISNUMBER(homescore))</f>
        <v>0</v>
      </c>
      <c r="AF10" s="146">
        <f t="array" ref="AF10">SUM((home=AB10)*(homescore&lt;visitorscore),(visitor=AB10)*(visitorscore&lt;homescore))</f>
        <v>0</v>
      </c>
      <c r="AG10" s="21">
        <f t="shared" ref="AG10" si="19">SUMIF(home,AB10,homescore)+SUMIF(visitor,AB10,visitorscore)</f>
        <v>9</v>
      </c>
      <c r="AH10" s="22">
        <f t="shared" ref="AH10" si="20">SUMIF(home,AB10,visitorscore)+SUMIF(visitor,AB10,homescore)</f>
        <v>1</v>
      </c>
      <c r="AI10" s="81">
        <f t="shared" si="14"/>
        <v>8</v>
      </c>
      <c r="AJ10" s="50">
        <f t="shared" si="15"/>
        <v>4</v>
      </c>
      <c r="AK10" s="13">
        <f t="shared" si="16"/>
        <v>4000080009</v>
      </c>
    </row>
    <row r="11" spans="1:37" x14ac:dyDescent="0.35">
      <c r="B11" s="54">
        <v>4</v>
      </c>
      <c r="C11" s="55" t="s">
        <v>13</v>
      </c>
      <c r="I11" s="54">
        <v>4</v>
      </c>
      <c r="J11" s="55" t="s">
        <v>12</v>
      </c>
      <c r="P11" s="25" t="str">
        <f t="array" ref="P11">INDEX(AB7:AB16,MATCH(LARGE($AK$7:$AK$16-ROW($AK$7:$AK$16)/COUNT($AK$7:$AK$16),ROW(P11)-ROW(P$8)+1),$AK$7:$AK$16-ROW($AK$7:$AK$16)/COUNT($AK$7:$AK$16),0))</f>
        <v>GRYM Tomáš</v>
      </c>
      <c r="Q11" s="25">
        <f t="shared" si="2"/>
        <v>1</v>
      </c>
      <c r="R11" s="22">
        <f t="shared" si="3"/>
        <v>2</v>
      </c>
      <c r="S11" s="146">
        <f t="shared" si="4"/>
        <v>0</v>
      </c>
      <c r="T11" s="146">
        <f t="shared" si="5"/>
        <v>2</v>
      </c>
      <c r="U11" s="146">
        <f t="shared" si="6"/>
        <v>0</v>
      </c>
      <c r="V11" s="21">
        <f t="shared" si="7"/>
        <v>6</v>
      </c>
      <c r="W11" s="22">
        <f t="shared" si="8"/>
        <v>6</v>
      </c>
      <c r="X11" s="146">
        <f t="shared" si="9"/>
        <v>0</v>
      </c>
      <c r="Y11" s="21">
        <f t="shared" si="10"/>
        <v>2</v>
      </c>
      <c r="AB11" s="27" t="str">
        <f>C12</f>
        <v>GRYM Tomáš</v>
      </c>
      <c r="AC11" s="20">
        <f t="shared" si="11"/>
        <v>2</v>
      </c>
      <c r="AD11" s="146">
        <f t="array" ref="AD11">SUM((home=AB11)*(homescore&gt;visitorscore),(visitor=AB11)*(visitorscore&gt;homescore))</f>
        <v>0</v>
      </c>
      <c r="AE11" s="146">
        <f t="array" ref="AE11">SUM((home=AB11)*(homescore=visitorscore)*ISNUMBER(visitorscore),(visitor=AB11)*(visitorscore=homescore)*ISNUMBER(homescore))</f>
        <v>2</v>
      </c>
      <c r="AF11" s="146">
        <f t="array" ref="AF11">SUM((home=AB11)*(homescore&lt;visitorscore),(visitor=AB11)*(visitorscore&lt;homescore))</f>
        <v>0</v>
      </c>
      <c r="AG11" s="21">
        <f t="shared" ref="AG11" si="21">SUMIF(home,AB11,homescore)+SUMIF(visitor,AB11,visitorscore)</f>
        <v>6</v>
      </c>
      <c r="AH11" s="22">
        <f t="shared" ref="AH11" si="22">SUMIF(home,AB11,visitorscore)+SUMIF(visitor,AB11,homescore)</f>
        <v>6</v>
      </c>
      <c r="AI11" s="81">
        <f t="shared" si="14"/>
        <v>0</v>
      </c>
      <c r="AJ11" s="50">
        <f t="shared" si="15"/>
        <v>2</v>
      </c>
      <c r="AK11" s="13">
        <f t="shared" si="16"/>
        <v>2000000006</v>
      </c>
    </row>
    <row r="12" spans="1:37" ht="16" thickBot="1" x14ac:dyDescent="0.4">
      <c r="B12" s="56">
        <v>5</v>
      </c>
      <c r="C12" s="57" t="s">
        <v>210</v>
      </c>
      <c r="I12" s="56">
        <v>5</v>
      </c>
      <c r="J12" s="57" t="s">
        <v>183</v>
      </c>
      <c r="P12" s="25" t="str">
        <f t="array" ref="P12">INDEX(AB7:AB16,MATCH(LARGE($AK$7:$AK$16-ROW($AK$7:$AK$16)/COUNT($AK$7:$AK$16),ROW(P12)-ROW(P$8)+1),$AK$7:$AK$16-ROW($AK$7:$AK$16)/COUNT($AK$7:$AK$16),0))</f>
        <v>REZEK Jakub</v>
      </c>
      <c r="Q12" s="25">
        <f>IF(R12&gt;=1,1,0)</f>
        <v>1</v>
      </c>
      <c r="R12" s="22">
        <f t="shared" si="3"/>
        <v>1</v>
      </c>
      <c r="S12" s="146">
        <f t="shared" si="4"/>
        <v>0</v>
      </c>
      <c r="T12" s="146">
        <f t="shared" si="5"/>
        <v>1</v>
      </c>
      <c r="U12" s="146">
        <f t="shared" si="6"/>
        <v>0</v>
      </c>
      <c r="V12" s="21">
        <f t="shared" si="7"/>
        <v>2</v>
      </c>
      <c r="W12" s="22">
        <f t="shared" si="8"/>
        <v>2</v>
      </c>
      <c r="X12" s="146">
        <f t="shared" si="9"/>
        <v>0</v>
      </c>
      <c r="Y12" s="21">
        <f t="shared" si="10"/>
        <v>1</v>
      </c>
      <c r="AB12" s="27" t="str">
        <f>J8</f>
        <v>FEDIČ Lukáš</v>
      </c>
      <c r="AC12" s="20">
        <f t="shared" si="11"/>
        <v>2</v>
      </c>
      <c r="AD12" s="146">
        <f t="array" ref="AD12">SUM((home=AB12)*(homescore&gt;visitorscore),(visitor=AB12)*(visitorscore&gt;homescore))</f>
        <v>0</v>
      </c>
      <c r="AE12" s="146">
        <f t="array" ref="AE12">SUM((home=AB12)*(homescore=visitorscore)*ISNUMBER(visitorscore),(visitor=AB12)*(visitorscore=homescore)*ISNUMBER(homescore))</f>
        <v>1</v>
      </c>
      <c r="AF12" s="146">
        <f t="array" ref="AF12">SUM((home=AB12)*(homescore&lt;visitorscore),(visitor=AB12)*(visitorscore&lt;homescore))</f>
        <v>1</v>
      </c>
      <c r="AG12" s="21">
        <f t="shared" ref="AG12" si="23">SUMIF(home,AB12,homescore)+SUMIF(visitor,AB12,visitorscore)</f>
        <v>5</v>
      </c>
      <c r="AH12" s="22">
        <f t="shared" ref="AH12" si="24">SUMIF(home,AB12,visitorscore)+SUMIF(visitor,AB12,homescore)</f>
        <v>6</v>
      </c>
      <c r="AI12" s="81">
        <f t="shared" si="14"/>
        <v>-1</v>
      </c>
      <c r="AJ12" s="50">
        <f t="shared" si="15"/>
        <v>1</v>
      </c>
      <c r="AK12" s="13">
        <f t="shared" si="16"/>
        <v>999990005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FEDIČ Lukáš</v>
      </c>
      <c r="Q13" s="25">
        <f t="shared" ref="Q13:Q17" si="25">IF(R13&gt;=1,1,0)</f>
        <v>1</v>
      </c>
      <c r="R13" s="22">
        <f t="shared" si="3"/>
        <v>2</v>
      </c>
      <c r="S13" s="146">
        <f t="shared" si="4"/>
        <v>0</v>
      </c>
      <c r="T13" s="146">
        <f t="shared" si="5"/>
        <v>1</v>
      </c>
      <c r="U13" s="146">
        <f t="shared" si="6"/>
        <v>1</v>
      </c>
      <c r="V13" s="21">
        <f t="shared" si="7"/>
        <v>5</v>
      </c>
      <c r="W13" s="22">
        <f t="shared" si="8"/>
        <v>6</v>
      </c>
      <c r="X13" s="146">
        <f t="shared" si="9"/>
        <v>-1</v>
      </c>
      <c r="Y13" s="21">
        <f t="shared" si="10"/>
        <v>1</v>
      </c>
      <c r="AB13" s="27" t="str">
        <f>J9</f>
        <v>DOLEŽAL Jan</v>
      </c>
      <c r="AC13" s="20">
        <f t="shared" si="11"/>
        <v>3</v>
      </c>
      <c r="AD13" s="146">
        <f t="array" ref="AD13">SUM((home=AB13)*(homescore&gt;visitorscore),(visitor=AB13)*(visitorscore&gt;homescore))</f>
        <v>1</v>
      </c>
      <c r="AE13" s="146">
        <f t="array" ref="AE13">SUM((home=AB13)*(homescore=visitorscore)*ISNUMBER(visitorscore),(visitor=AB13)*(visitorscore=homescore)*ISNUMBER(homescore))</f>
        <v>2</v>
      </c>
      <c r="AF13" s="146">
        <f t="array" ref="AF13">SUM((home=AB13)*(homescore&lt;visitorscore),(visitor=AB13)*(visitorscore&lt;homescore))</f>
        <v>0</v>
      </c>
      <c r="AG13" s="21">
        <f t="shared" ref="AG13" si="26">SUMIF(home,AB13,homescore)+SUMIF(visitor,AB13,visitorscore)</f>
        <v>6</v>
      </c>
      <c r="AH13" s="22">
        <f t="shared" ref="AH13" si="27">SUMIF(home,AB13,visitorscore)+SUMIF(visitor,AB13,homescore)</f>
        <v>5</v>
      </c>
      <c r="AI13" s="81">
        <f t="shared" si="14"/>
        <v>1</v>
      </c>
      <c r="AJ13" s="50">
        <f t="shared" si="15"/>
        <v>4</v>
      </c>
      <c r="AK13" s="13">
        <f t="shared" si="16"/>
        <v>4000010006</v>
      </c>
    </row>
    <row r="14" spans="1:37" ht="16" customHeight="1" x14ac:dyDescent="0.35">
      <c r="B14" s="58">
        <v>1</v>
      </c>
      <c r="C14" s="59" t="str">
        <f>VLOOKUP(B14,B8:C13,2)</f>
        <v>PAVLIŠ Radek</v>
      </c>
      <c r="D14" s="28"/>
      <c r="E14" s="60">
        <v>1</v>
      </c>
      <c r="F14" s="61" t="s">
        <v>0</v>
      </c>
      <c r="G14" s="62">
        <v>1</v>
      </c>
      <c r="I14" s="58">
        <v>3</v>
      </c>
      <c r="J14" s="63" t="str">
        <f>VLOOKUP(I14,I8:J13,2)</f>
        <v>STOHANZL Erik</v>
      </c>
      <c r="K14" s="81"/>
      <c r="L14" s="64">
        <f>IF(E14&gt;G14,1,0)</f>
        <v>0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STOHANZL Erik</v>
      </c>
      <c r="Q14" s="25">
        <f t="shared" si="25"/>
        <v>1</v>
      </c>
      <c r="R14" s="22">
        <f t="shared" si="3"/>
        <v>2</v>
      </c>
      <c r="S14" s="146">
        <f t="shared" si="4"/>
        <v>0</v>
      </c>
      <c r="T14" s="146">
        <f t="shared" si="5"/>
        <v>1</v>
      </c>
      <c r="U14" s="146">
        <f t="shared" si="6"/>
        <v>1</v>
      </c>
      <c r="V14" s="21">
        <f t="shared" si="7"/>
        <v>1</v>
      </c>
      <c r="W14" s="22">
        <f t="shared" si="8"/>
        <v>3</v>
      </c>
      <c r="X14" s="146">
        <f t="shared" si="9"/>
        <v>-2</v>
      </c>
      <c r="Y14" s="21">
        <f t="shared" si="10"/>
        <v>1</v>
      </c>
      <c r="AB14" s="27" t="str">
        <f>J10</f>
        <v>STOHANZL Erik</v>
      </c>
      <c r="AC14" s="20">
        <f t="shared" si="11"/>
        <v>2</v>
      </c>
      <c r="AD14" s="146">
        <f t="array" ref="AD14">SUM((home=AB14)*(homescore&gt;visitorscore),(visitor=AB14)*(visitorscore&gt;homescore))</f>
        <v>0</v>
      </c>
      <c r="AE14" s="146">
        <f t="array" ref="AE14">SUM((home=AB14)*(homescore=visitorscore)*ISNUMBER(visitorscore),(visitor=AB14)*(visitorscore=homescore)*ISNUMBER(homescore))</f>
        <v>1</v>
      </c>
      <c r="AF14" s="146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1</v>
      </c>
      <c r="AH14" s="22">
        <f t="shared" ref="AH14" si="29">SUMIF(home,AB14,visitorscore)+SUMIF(visitor,AB14,homescore)</f>
        <v>3</v>
      </c>
      <c r="AI14" s="81">
        <f t="shared" si="14"/>
        <v>-2</v>
      </c>
      <c r="AJ14" s="50">
        <f t="shared" si="15"/>
        <v>1</v>
      </c>
      <c r="AK14" s="13">
        <f t="shared" si="16"/>
        <v>999980001</v>
      </c>
    </row>
    <row r="15" spans="1:37" ht="16" customHeight="1" x14ac:dyDescent="0.35">
      <c r="B15" s="66">
        <v>2</v>
      </c>
      <c r="C15" s="67" t="str">
        <f>VLOOKUP(B15,B8:C13,2)</f>
        <v>FRANĚK Ivan</v>
      </c>
      <c r="D15" s="28"/>
      <c r="E15" s="68">
        <v>3</v>
      </c>
      <c r="F15" s="29" t="s">
        <v>0</v>
      </c>
      <c r="G15" s="69">
        <v>4</v>
      </c>
      <c r="I15" s="66">
        <v>2</v>
      </c>
      <c r="J15" s="55" t="str">
        <f>VLOOKUP(I15,I8:J13,2)</f>
        <v>DOLEŽAL Jan</v>
      </c>
      <c r="K15" s="81"/>
      <c r="L15" s="70">
        <f>IF(E15&gt;G15,1,0)+L14</f>
        <v>0</v>
      </c>
      <c r="M15" s="29" t="s">
        <v>0</v>
      </c>
      <c r="N15" s="71">
        <f>IF(E15&lt;G15,1,0)+N14</f>
        <v>1</v>
      </c>
      <c r="P15" s="25" t="str">
        <f t="array" ref="P15">INDEX(AB7:AB16,MATCH(LARGE($AK$7:$AK$16-ROW($AK$7:$AK$16)/COUNT($AK$7:$AK$16),ROW(P15)-ROW(P$8)+1),$AK$7:$AK$16-ROW($AK$7:$AK$16)/COUNT($AK$7:$AK$16),0))</f>
        <v>KAŇA Simon</v>
      </c>
      <c r="Q15" s="25">
        <f t="shared" si="25"/>
        <v>1</v>
      </c>
      <c r="R15" s="22">
        <f t="shared" si="3"/>
        <v>2</v>
      </c>
      <c r="S15" s="146">
        <f t="shared" si="4"/>
        <v>0</v>
      </c>
      <c r="T15" s="146">
        <f t="shared" si="5"/>
        <v>1</v>
      </c>
      <c r="U15" s="146">
        <f t="shared" si="6"/>
        <v>1</v>
      </c>
      <c r="V15" s="21">
        <f t="shared" si="7"/>
        <v>4</v>
      </c>
      <c r="W15" s="22">
        <f t="shared" si="8"/>
        <v>10</v>
      </c>
      <c r="X15" s="146">
        <f t="shared" si="9"/>
        <v>-6</v>
      </c>
      <c r="Y15" s="21">
        <f t="shared" si="10"/>
        <v>1</v>
      </c>
      <c r="AB15" s="27" t="str">
        <f>J11</f>
        <v>KAŇA Simon</v>
      </c>
      <c r="AC15" s="20">
        <f t="shared" si="11"/>
        <v>2</v>
      </c>
      <c r="AD15" s="146">
        <f t="array" ref="AD15">SUM((home=AB15)*(homescore&gt;visitorscore),(visitor=AB15)*(visitorscore&gt;homescore))</f>
        <v>0</v>
      </c>
      <c r="AE15" s="146">
        <f t="array" ref="AE15">SUM((home=AB15)*(homescore=visitorscore)*ISNUMBER(visitorscore),(visitor=AB15)*(visitorscore=homescore)*ISNUMBER(homescore))</f>
        <v>1</v>
      </c>
      <c r="AF15" s="146">
        <f t="array" ref="AF15">SUM((home=AB15)*(homescore&lt;visitorscore),(visitor=AB15)*(visitorscore&lt;homescore))</f>
        <v>1</v>
      </c>
      <c r="AG15" s="21">
        <f t="shared" ref="AG15" si="30">SUMIF(home,AB15,homescore)+SUMIF(visitor,AB15,visitorscore)</f>
        <v>4</v>
      </c>
      <c r="AH15" s="22">
        <f t="shared" ref="AH15" si="31">SUMIF(home,AB15,visitorscore)+SUMIF(visitor,AB15,homescore)</f>
        <v>10</v>
      </c>
      <c r="AI15" s="81">
        <f t="shared" si="14"/>
        <v>-6</v>
      </c>
      <c r="AJ15" s="50">
        <f t="shared" si="15"/>
        <v>1</v>
      </c>
      <c r="AK15" s="13">
        <f t="shared" si="16"/>
        <v>999940004</v>
      </c>
    </row>
    <row r="16" spans="1:37" ht="16" customHeight="1" thickBot="1" x14ac:dyDescent="0.4">
      <c r="B16" s="72">
        <v>5</v>
      </c>
      <c r="C16" s="73" t="str">
        <f>VLOOKUP(B16,B8:C13,2)</f>
        <v>GRYM Tomáš</v>
      </c>
      <c r="D16" s="28"/>
      <c r="E16" s="74">
        <v>3</v>
      </c>
      <c r="F16" s="75" t="s">
        <v>0</v>
      </c>
      <c r="G16" s="76">
        <v>3</v>
      </c>
      <c r="I16" s="72">
        <v>4</v>
      </c>
      <c r="J16" s="57" t="str">
        <f>VLOOKUP(I16,I8:J13,2)</f>
        <v>KAŇA Simon</v>
      </c>
      <c r="K16" s="81"/>
      <c r="L16" s="77">
        <f>IF(E16&gt;G16,1,0)+L15</f>
        <v>0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SOTCHI Dan</v>
      </c>
      <c r="Q16" s="25">
        <f t="shared" si="25"/>
        <v>0</v>
      </c>
      <c r="R16" s="22">
        <f t="shared" si="3"/>
        <v>0</v>
      </c>
      <c r="S16" s="146">
        <f t="shared" si="4"/>
        <v>0</v>
      </c>
      <c r="T16" s="146">
        <f t="shared" si="5"/>
        <v>0</v>
      </c>
      <c r="U16" s="146">
        <f t="shared" si="6"/>
        <v>0</v>
      </c>
      <c r="V16" s="21">
        <f t="shared" si="7"/>
        <v>0</v>
      </c>
      <c r="W16" s="22">
        <f t="shared" si="8"/>
        <v>0</v>
      </c>
      <c r="X16" s="146">
        <f t="shared" si="9"/>
        <v>0</v>
      </c>
      <c r="Y16" s="21">
        <f t="shared" si="10"/>
        <v>0</v>
      </c>
      <c r="AB16" s="27" t="str">
        <f>J12</f>
        <v>SOTCHI Dan</v>
      </c>
      <c r="AC16" s="20">
        <f t="shared" si="11"/>
        <v>0</v>
      </c>
      <c r="AD16" s="146">
        <f t="array" ref="AD16">SUM((home=AB16)*(homescore&gt;visitorscore),(visitor=AB16)*(visitorscore&gt;homescore))</f>
        <v>0</v>
      </c>
      <c r="AE16" s="146">
        <f t="array" ref="AE16">SUM((home=AB16)*(homescore=visitorscore)*ISNUMBER(visitorscore),(visitor=AB16)*(visitorscore=homescore)*ISNUMBER(homescore))</f>
        <v>0</v>
      </c>
      <c r="AF16" s="146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FRANĚK Ivan</v>
      </c>
      <c r="Q17" s="25">
        <f t="shared" si="25"/>
        <v>1</v>
      </c>
      <c r="R17" s="22">
        <f t="shared" si="3"/>
        <v>1</v>
      </c>
      <c r="S17" s="146">
        <f t="shared" si="4"/>
        <v>0</v>
      </c>
      <c r="T17" s="146">
        <f t="shared" si="5"/>
        <v>0</v>
      </c>
      <c r="U17" s="146">
        <f t="shared" si="6"/>
        <v>1</v>
      </c>
      <c r="V17" s="21">
        <f t="shared" si="7"/>
        <v>3</v>
      </c>
      <c r="W17" s="22">
        <f t="shared" si="8"/>
        <v>4</v>
      </c>
      <c r="X17" s="146">
        <f t="shared" si="9"/>
        <v>-1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PAVLIŠ Radek</v>
      </c>
      <c r="D18" s="28"/>
      <c r="E18" s="60">
        <v>0</v>
      </c>
      <c r="F18" s="61" t="s">
        <v>0</v>
      </c>
      <c r="G18" s="62">
        <v>0</v>
      </c>
      <c r="I18" s="58">
        <v>2</v>
      </c>
      <c r="J18" s="63" t="str">
        <f>VLOOKUP(I18,I8:J13,2)</f>
        <v>DOLEŽAL Jan</v>
      </c>
      <c r="K18" s="81"/>
      <c r="L18" s="64">
        <f>IF(E18&gt;G18,1,0)+L16</f>
        <v>0</v>
      </c>
      <c r="M18" s="61" t="s">
        <v>0</v>
      </c>
      <c r="N18" s="65">
        <f>IF(E18&lt;G18,1,0)+N16</f>
        <v>1</v>
      </c>
    </row>
    <row r="19" spans="2:25" ht="16" customHeight="1" x14ac:dyDescent="0.35">
      <c r="B19" s="66">
        <v>5</v>
      </c>
      <c r="C19" s="67" t="str">
        <f>VLOOKUP(B19,B8:C13,2)</f>
        <v>GRYM Tomáš</v>
      </c>
      <c r="D19" s="28"/>
      <c r="E19" s="68">
        <v>3</v>
      </c>
      <c r="F19" s="29" t="s">
        <v>0</v>
      </c>
      <c r="G19" s="69">
        <v>3</v>
      </c>
      <c r="I19" s="66">
        <v>1</v>
      </c>
      <c r="J19" s="55" t="str">
        <f>VLOOKUP(I19,I8:J13,2)</f>
        <v>FEDIČ Lukáš</v>
      </c>
      <c r="K19" s="81"/>
      <c r="L19" s="70">
        <f>IF(E19&gt;G19,1,0)+L18</f>
        <v>0</v>
      </c>
      <c r="M19" s="29" t="s">
        <v>0</v>
      </c>
      <c r="N19" s="71">
        <f>IF(E19&lt;G19,1,0)+N18</f>
        <v>1</v>
      </c>
    </row>
    <row r="20" spans="2:25" ht="16" customHeight="1" thickBot="1" x14ac:dyDescent="0.4">
      <c r="B20" s="72">
        <v>4</v>
      </c>
      <c r="C20" s="73" t="str">
        <f>VLOOKUP(B20,B8:C13,2)</f>
        <v>VRÁNA Martin</v>
      </c>
      <c r="D20" s="28"/>
      <c r="E20" s="74">
        <v>2</v>
      </c>
      <c r="F20" s="75" t="s">
        <v>0</v>
      </c>
      <c r="G20" s="76">
        <v>0</v>
      </c>
      <c r="I20" s="72">
        <v>3</v>
      </c>
      <c r="J20" s="57" t="str">
        <f>VLOOKUP(I20,I8:J13,2)</f>
        <v>STOHANZL Erik</v>
      </c>
      <c r="K20" s="81"/>
      <c r="L20" s="77">
        <f>IF(E20&gt;G20,1,0)+L19</f>
        <v>1</v>
      </c>
      <c r="M20" s="75" t="s">
        <v>0</v>
      </c>
      <c r="N20" s="78">
        <f>IF(E20&lt;G20,1,0)+N19</f>
        <v>1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PAVLIŠ Radek</v>
      </c>
      <c r="D22" s="28"/>
      <c r="E22" s="60">
        <v>3</v>
      </c>
      <c r="F22" s="61" t="s">
        <v>0</v>
      </c>
      <c r="G22" s="62">
        <v>2</v>
      </c>
      <c r="I22" s="58">
        <v>1</v>
      </c>
      <c r="J22" s="63" t="str">
        <f>VLOOKUP(I22,I8:J13,2)</f>
        <v>FEDIČ Lukáš</v>
      </c>
      <c r="K22" s="81"/>
      <c r="L22" s="64">
        <f>IF(E22&gt;G22,1,0)+L20</f>
        <v>2</v>
      </c>
      <c r="M22" s="61" t="s">
        <v>0</v>
      </c>
      <c r="N22" s="65">
        <f>IF(E22&lt;G22,1,0)+N20</f>
        <v>1</v>
      </c>
    </row>
    <row r="23" spans="2:25" ht="16" customHeight="1" x14ac:dyDescent="0.35">
      <c r="B23" s="66">
        <v>4</v>
      </c>
      <c r="C23" s="67" t="str">
        <f>VLOOKUP(B23,B8:C13,2)</f>
        <v>VRÁNA Martin</v>
      </c>
      <c r="D23" s="28"/>
      <c r="E23" s="68">
        <v>7</v>
      </c>
      <c r="F23" s="29" t="s">
        <v>0</v>
      </c>
      <c r="G23" s="69">
        <v>1</v>
      </c>
      <c r="I23" s="66">
        <v>4</v>
      </c>
      <c r="J23" s="55" t="str">
        <f>VLOOKUP(I23,I8:J13,2)</f>
        <v>KAŇA Simon</v>
      </c>
      <c r="K23" s="81"/>
      <c r="L23" s="70">
        <f>IF(E23&gt;G23,1,0)+L22</f>
        <v>3</v>
      </c>
      <c r="M23" s="29" t="s">
        <v>0</v>
      </c>
      <c r="N23" s="71">
        <f>IF(E23&lt;G23,1,0)+N22</f>
        <v>1</v>
      </c>
    </row>
    <row r="24" spans="2:25" ht="16" customHeight="1" thickBot="1" x14ac:dyDescent="0.4">
      <c r="B24" s="72">
        <v>3</v>
      </c>
      <c r="C24" s="73" t="str">
        <f>VLOOKUP(B24,B8:C13,2)</f>
        <v>REZEK Jakub</v>
      </c>
      <c r="D24" s="28"/>
      <c r="E24" s="74">
        <v>2</v>
      </c>
      <c r="F24" s="75" t="s">
        <v>0</v>
      </c>
      <c r="G24" s="76">
        <v>2</v>
      </c>
      <c r="I24" s="72">
        <v>2</v>
      </c>
      <c r="J24" s="57" t="str">
        <f>VLOOKUP(I24,I8:J13,2)</f>
        <v>DOLEŽAL Jan</v>
      </c>
      <c r="K24" s="81"/>
      <c r="L24" s="77">
        <f>IF(E24&gt;G24,1,0)+L23</f>
        <v>3</v>
      </c>
      <c r="M24" s="75" t="s">
        <v>0</v>
      </c>
      <c r="N24" s="78">
        <f>IF(E24&lt;G24,1,0)+N23</f>
        <v>1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24</v>
      </c>
      <c r="F26" s="143" t="s">
        <v>0</v>
      </c>
      <c r="G26" s="144">
        <f>SUM(visitorscore)</f>
        <v>16</v>
      </c>
      <c r="L26" s="31">
        <f>L24</f>
        <v>3</v>
      </c>
      <c r="M26" s="32" t="s">
        <v>0</v>
      </c>
      <c r="N26" s="33">
        <f>N24</f>
        <v>1</v>
      </c>
    </row>
    <row r="28" spans="2:25" ht="8" customHeight="1" x14ac:dyDescent="0.35"/>
  </sheetData>
  <mergeCells count="10">
    <mergeCell ref="E3:O3"/>
    <mergeCell ref="E2:O2"/>
    <mergeCell ref="E1:O1"/>
    <mergeCell ref="A5:C5"/>
    <mergeCell ref="B7:C7"/>
    <mergeCell ref="I7:J7"/>
    <mergeCell ref="D4:O4"/>
    <mergeCell ref="A4:C4"/>
    <mergeCell ref="D5:I5"/>
    <mergeCell ref="K5:O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AD1B-E195-4511-AAF2-2BC2A6454674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47" customWidth="1"/>
    <col min="6" max="6" width="1.08984375" style="10" customWidth="1"/>
    <col min="7" max="7" width="3.81640625" style="147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46" customWidth="1"/>
    <col min="16" max="16" width="18.6328125" style="146" hidden="1" customWidth="1"/>
    <col min="17" max="17" width="6.08984375" style="146" hidden="1" customWidth="1"/>
    <col min="18" max="18" width="5" style="146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180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48" t="s">
        <v>138</v>
      </c>
      <c r="K5" s="175">
        <v>4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169</v>
      </c>
      <c r="C7" s="178" t="s">
        <v>10</v>
      </c>
      <c r="D7" s="38"/>
      <c r="E7" s="39"/>
      <c r="F7" s="40"/>
      <c r="G7" s="39"/>
      <c r="H7" s="41"/>
      <c r="I7" s="177" t="s">
        <v>170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FEDIČ Lukáš</v>
      </c>
      <c r="AC7" s="49">
        <f>SUM(AD7:AF7)</f>
        <v>3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1</v>
      </c>
      <c r="AF7" s="42">
        <f t="array" ref="AF7">SUM((home=AB7)*(homescore&lt;visitorscore),(visitor=AB7)*(visitorscore&lt;homescore))</f>
        <v>1</v>
      </c>
      <c r="AG7" s="50">
        <f t="shared" ref="AG7" si="0">SUMIF(home,AB7,homescore)+SUMIF(visitor,AB7,visitorscore)</f>
        <v>7</v>
      </c>
      <c r="AH7" s="51">
        <f t="shared" ref="AH7" si="1">SUMIF(home,AB7,visitorscore)+SUMIF(visitor,AB7,homescore)</f>
        <v>5</v>
      </c>
      <c r="AI7" s="41">
        <f>AG7-AH7</f>
        <v>2</v>
      </c>
      <c r="AJ7" s="50">
        <f>(AD7*2)+AE7</f>
        <v>3</v>
      </c>
      <c r="AK7" s="37">
        <f>AG7+AI7*10000+AJ7*1000000000</f>
        <v>3000020007</v>
      </c>
    </row>
    <row r="8" spans="1:37" x14ac:dyDescent="0.35">
      <c r="B8" s="52">
        <v>1</v>
      </c>
      <c r="C8" s="53" t="s">
        <v>14</v>
      </c>
      <c r="I8" s="52">
        <v>1</v>
      </c>
      <c r="J8" s="55" t="s">
        <v>13</v>
      </c>
      <c r="P8" s="25" t="str">
        <f t="array" ref="P8">INDEX(AB7:AB16,MATCH(LARGE($AK$7:$AK$16-ROW($AK$7:$AK$16)/COUNT($AK$7:$AK$16),ROW(P8)-ROW(P$8)+1),$AK$7:$AK$16-ROW($AK$7:$AK$16)/COUNT($AK$7:$AK$16),0))</f>
        <v>VRÁNA Martin</v>
      </c>
      <c r="Q8" s="25">
        <f t="shared" ref="Q8:Q11" si="2">IF(R8&gt;=1,1,0)</f>
        <v>1</v>
      </c>
      <c r="R8" s="22">
        <f t="shared" ref="R8:R17" si="3">VLOOKUP($P8,$AB$7:$AJ$16,2,0)</f>
        <v>3</v>
      </c>
      <c r="S8" s="146">
        <f t="shared" ref="S8:S17" si="4">VLOOKUP($P8,$AB$7:$AJ$16,3,0)</f>
        <v>2</v>
      </c>
      <c r="T8" s="146">
        <f t="shared" ref="T8:T17" si="5">VLOOKUP($P8,$AB$7:$AJ$16,4,0)</f>
        <v>1</v>
      </c>
      <c r="U8" s="146">
        <f t="shared" ref="U8:U17" si="6">VLOOKUP($P8,$AB$7:$AJ$16,5,0)</f>
        <v>0</v>
      </c>
      <c r="V8" s="21">
        <f t="shared" ref="V8:V17" si="7">VLOOKUP($P8,$AB$7:$AJ$16,6,0)</f>
        <v>5</v>
      </c>
      <c r="W8" s="22">
        <f t="shared" ref="W8:W17" si="8">VLOOKUP($P8,$AB$7:$AJ$16,7,0)</f>
        <v>2</v>
      </c>
      <c r="X8" s="146">
        <f t="shared" ref="X8:X17" si="9">VLOOKUP($P8,$AB$7:$AJ$16,8,0)</f>
        <v>3</v>
      </c>
      <c r="Y8" s="21">
        <f t="shared" ref="Y8:Y17" si="10">VLOOKUP($P8,$AB$7:$AJ$16,9,0)</f>
        <v>5</v>
      </c>
      <c r="AB8" s="26" t="str">
        <f>C9</f>
        <v>DOLEŽAL Jan</v>
      </c>
      <c r="AC8" s="20">
        <f t="shared" ref="AC8:AC16" si="11">SUM(AD8:AF8)</f>
        <v>2</v>
      </c>
      <c r="AD8" s="146">
        <f t="array" ref="AD8">SUM((home=AB8)*(homescore&gt;visitorscore),(visitor=AB8)*(visitorscore&gt;homescore))</f>
        <v>1</v>
      </c>
      <c r="AE8" s="146">
        <f t="array" ref="AE8">SUM((home=AB8)*(homescore=visitorscore)*ISNUMBER(visitorscore),(visitor=AB8)*(visitorscore=homescore)*ISNUMBER(homescore))</f>
        <v>0</v>
      </c>
      <c r="AF8" s="146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8</v>
      </c>
      <c r="AH8" s="22">
        <f t="shared" ref="AH8" si="13">SUMIF(home,AB8,visitorscore)+SUMIF(visitor,AB8,homescore)</f>
        <v>7</v>
      </c>
      <c r="AI8" s="81">
        <f t="shared" ref="AI8:AI16" si="14">AG8-AH8</f>
        <v>1</v>
      </c>
      <c r="AJ8" s="50">
        <f t="shared" ref="AJ8:AJ16" si="15">(AD8*2)+AE8</f>
        <v>2</v>
      </c>
      <c r="AK8" s="13">
        <f t="shared" ref="AK8:AK16" si="16">AG8+AI8*10000+AJ8*1000000000</f>
        <v>2000010008</v>
      </c>
    </row>
    <row r="9" spans="1:37" x14ac:dyDescent="0.35">
      <c r="B9" s="54">
        <v>2</v>
      </c>
      <c r="C9" s="55" t="s">
        <v>181</v>
      </c>
      <c r="I9" s="54">
        <v>2</v>
      </c>
      <c r="J9" s="55" t="s">
        <v>177</v>
      </c>
      <c r="P9" s="25" t="str">
        <f t="array" ref="P9">INDEX(AB7:AB16,MATCH(LARGE($AK$7:$AK$16-ROW($AK$7:$AK$16)/COUNT($AK$7:$AK$16),ROW(P9)-ROW(P$8)+1),$AK$7:$AK$16-ROW($AK$7:$AK$16)/COUNT($AK$7:$AK$16),0))</f>
        <v>FEDIČ Lukáš</v>
      </c>
      <c r="Q9" s="25">
        <f t="shared" si="2"/>
        <v>1</v>
      </c>
      <c r="R9" s="22">
        <f t="shared" si="3"/>
        <v>3</v>
      </c>
      <c r="S9" s="146">
        <f t="shared" si="4"/>
        <v>1</v>
      </c>
      <c r="T9" s="146">
        <f t="shared" si="5"/>
        <v>1</v>
      </c>
      <c r="U9" s="146">
        <f t="shared" si="6"/>
        <v>1</v>
      </c>
      <c r="V9" s="21">
        <f t="shared" si="7"/>
        <v>7</v>
      </c>
      <c r="W9" s="22">
        <f t="shared" si="8"/>
        <v>5</v>
      </c>
      <c r="X9" s="146">
        <f t="shared" si="9"/>
        <v>2</v>
      </c>
      <c r="Y9" s="21">
        <f t="shared" si="10"/>
        <v>3</v>
      </c>
      <c r="AB9" s="26" t="str">
        <f>C10</f>
        <v>STOHANZL Erik</v>
      </c>
      <c r="AC9" s="20">
        <f t="shared" si="11"/>
        <v>1</v>
      </c>
      <c r="AD9" s="146">
        <f t="array" ref="AD9">SUM((home=AB9)*(homescore&gt;visitorscore),(visitor=AB9)*(visitorscore&gt;homescore))</f>
        <v>0</v>
      </c>
      <c r="AE9" s="146">
        <f t="array" ref="AE9">SUM((home=AB9)*(homescore=visitorscore)*ISNUMBER(visitorscore),(visitor=AB9)*(visitorscore=homescore)*ISNUMBER(homescore))</f>
        <v>1</v>
      </c>
      <c r="AF9" s="146">
        <f t="array" ref="AF9">SUM((home=AB9)*(homescore&lt;visitorscore),(visitor=AB9)*(visitorscore&lt;homescore))</f>
        <v>0</v>
      </c>
      <c r="AG9" s="21">
        <f t="shared" ref="AG9" si="17">SUMIF(home,AB9,homescore)+SUMIF(visitor,AB9,visitorscore)</f>
        <v>2</v>
      </c>
      <c r="AH9" s="22">
        <f t="shared" ref="AH9" si="18">SUMIF(home,AB9,visitorscore)+SUMIF(visitor,AB9,homescore)</f>
        <v>2</v>
      </c>
      <c r="AI9" s="81">
        <f t="shared" si="14"/>
        <v>0</v>
      </c>
      <c r="AJ9" s="50">
        <f t="shared" si="15"/>
        <v>1</v>
      </c>
      <c r="AK9" s="13">
        <f t="shared" si="16"/>
        <v>1000000002</v>
      </c>
    </row>
    <row r="10" spans="1:37" x14ac:dyDescent="0.35">
      <c r="B10" s="54">
        <v>3</v>
      </c>
      <c r="C10" s="55" t="s">
        <v>182</v>
      </c>
      <c r="I10" s="54">
        <v>3</v>
      </c>
      <c r="J10" s="55" t="s">
        <v>210</v>
      </c>
      <c r="P10" s="25" t="str">
        <f t="array" ref="P10">INDEX(AB7:AB16,MATCH(LARGE($AK$7:$AK$16-ROW($AK$7:$AK$16)/COUNT($AK$7:$AK$16),ROW(P10)-ROW(P$8)+1),$AK$7:$AK$16-ROW($AK$7:$AK$16)/COUNT($AK$7:$AK$16),0))</f>
        <v>FRANĚK Ivan</v>
      </c>
      <c r="Q10" s="25">
        <f t="shared" si="2"/>
        <v>1</v>
      </c>
      <c r="R10" s="22">
        <f t="shared" si="3"/>
        <v>2</v>
      </c>
      <c r="S10" s="146">
        <f t="shared" si="4"/>
        <v>1</v>
      </c>
      <c r="T10" s="146">
        <f t="shared" si="5"/>
        <v>1</v>
      </c>
      <c r="U10" s="146">
        <f t="shared" si="6"/>
        <v>0</v>
      </c>
      <c r="V10" s="21">
        <f t="shared" si="7"/>
        <v>2</v>
      </c>
      <c r="W10" s="22">
        <f t="shared" si="8"/>
        <v>1</v>
      </c>
      <c r="X10" s="146">
        <f t="shared" si="9"/>
        <v>1</v>
      </c>
      <c r="Y10" s="21">
        <f t="shared" si="10"/>
        <v>3</v>
      </c>
      <c r="AB10" s="26" t="str">
        <f>C11</f>
        <v>KAŇA Simon</v>
      </c>
      <c r="AC10" s="20">
        <f t="shared" si="11"/>
        <v>2</v>
      </c>
      <c r="AD10" s="146">
        <f t="array" ref="AD10">SUM((home=AB10)*(homescore&gt;visitorscore),(visitor=AB10)*(visitorscore&gt;homescore))</f>
        <v>0</v>
      </c>
      <c r="AE10" s="146">
        <f t="array" ref="AE10">SUM((home=AB10)*(homescore=visitorscore)*ISNUMBER(visitorscore),(visitor=AB10)*(visitorscore=homescore)*ISNUMBER(homescore))</f>
        <v>2</v>
      </c>
      <c r="AF10" s="146">
        <f t="array" ref="AF10">SUM((home=AB10)*(homescore&lt;visitorscore),(visitor=AB10)*(visitorscore&lt;homescore))</f>
        <v>0</v>
      </c>
      <c r="AG10" s="21">
        <f t="shared" ref="AG10" si="19">SUMIF(home,AB10,homescore)+SUMIF(visitor,AB10,visitorscore)</f>
        <v>2</v>
      </c>
      <c r="AH10" s="22">
        <f t="shared" ref="AH10" si="20">SUMIF(home,AB10,visitorscore)+SUMIF(visitor,AB10,homescore)</f>
        <v>2</v>
      </c>
      <c r="AI10" s="81">
        <f t="shared" si="14"/>
        <v>0</v>
      </c>
      <c r="AJ10" s="50">
        <f t="shared" si="15"/>
        <v>2</v>
      </c>
      <c r="AK10" s="13">
        <f t="shared" si="16"/>
        <v>2000000002</v>
      </c>
    </row>
    <row r="11" spans="1:37" x14ac:dyDescent="0.35">
      <c r="B11" s="54">
        <v>4</v>
      </c>
      <c r="C11" s="55" t="s">
        <v>12</v>
      </c>
      <c r="I11" s="54">
        <v>4</v>
      </c>
      <c r="J11" s="55" t="s">
        <v>176</v>
      </c>
      <c r="P11" s="25" t="str">
        <f t="array" ref="P11">INDEX(AB7:AB16,MATCH(LARGE($AK$7:$AK$16-ROW($AK$7:$AK$16)/COUNT($AK$7:$AK$16),ROW(P11)-ROW(P$8)+1),$AK$7:$AK$16-ROW($AK$7:$AK$16)/COUNT($AK$7:$AK$16),0))</f>
        <v>DOLEŽAL Jan</v>
      </c>
      <c r="Q11" s="25">
        <f t="shared" si="2"/>
        <v>1</v>
      </c>
      <c r="R11" s="22">
        <f t="shared" si="3"/>
        <v>2</v>
      </c>
      <c r="S11" s="146">
        <f t="shared" si="4"/>
        <v>1</v>
      </c>
      <c r="T11" s="146">
        <f t="shared" si="5"/>
        <v>0</v>
      </c>
      <c r="U11" s="146">
        <f t="shared" si="6"/>
        <v>1</v>
      </c>
      <c r="V11" s="21">
        <f t="shared" si="7"/>
        <v>8</v>
      </c>
      <c r="W11" s="22">
        <f t="shared" si="8"/>
        <v>7</v>
      </c>
      <c r="X11" s="146">
        <f t="shared" si="9"/>
        <v>1</v>
      </c>
      <c r="Y11" s="21">
        <f t="shared" si="10"/>
        <v>2</v>
      </c>
      <c r="AB11" s="27" t="str">
        <f>C12</f>
        <v>SOTCHI Dan</v>
      </c>
      <c r="AC11" s="20">
        <f t="shared" si="11"/>
        <v>1</v>
      </c>
      <c r="AD11" s="146">
        <f t="array" ref="AD11">SUM((home=AB11)*(homescore&gt;visitorscore),(visitor=AB11)*(visitorscore&gt;homescore))</f>
        <v>0</v>
      </c>
      <c r="AE11" s="146">
        <f t="array" ref="AE11">SUM((home=AB11)*(homescore=visitorscore)*ISNUMBER(visitorscore),(visitor=AB11)*(visitorscore=homescore)*ISNUMBER(homescore))</f>
        <v>0</v>
      </c>
      <c r="AF11" s="146">
        <f t="array" ref="AF11">SUM((home=AB11)*(homescore&lt;visitorscore),(visitor=AB11)*(visitorscore&lt;homescore))</f>
        <v>1</v>
      </c>
      <c r="AG11" s="21">
        <f t="shared" ref="AG11" si="21">SUMIF(home,AB11,homescore)+SUMIF(visitor,AB11,visitorscore)</f>
        <v>0</v>
      </c>
      <c r="AH11" s="22">
        <f t="shared" ref="AH11" si="22">SUMIF(home,AB11,visitorscore)+SUMIF(visitor,AB11,homescore)</f>
        <v>1</v>
      </c>
      <c r="AI11" s="81">
        <f t="shared" si="14"/>
        <v>-1</v>
      </c>
      <c r="AJ11" s="50">
        <f t="shared" si="15"/>
        <v>0</v>
      </c>
      <c r="AK11" s="13">
        <f t="shared" si="16"/>
        <v>-10000</v>
      </c>
    </row>
    <row r="12" spans="1:37" ht="16" thickBot="1" x14ac:dyDescent="0.4">
      <c r="B12" s="56">
        <v>5</v>
      </c>
      <c r="C12" s="57" t="s">
        <v>183</v>
      </c>
      <c r="I12" s="56">
        <v>5</v>
      </c>
      <c r="J12" s="57" t="s">
        <v>178</v>
      </c>
      <c r="P12" s="25" t="str">
        <f t="array" ref="P12">INDEX(AB7:AB16,MATCH(LARGE($AK$7:$AK$16-ROW($AK$7:$AK$16)/COUNT($AK$7:$AK$16),ROW(P12)-ROW(P$8)+1),$AK$7:$AK$16-ROW($AK$7:$AK$16)/COUNT($AK$7:$AK$16),0))</f>
        <v>REZEK Jakub</v>
      </c>
      <c r="Q12" s="25">
        <f>IF(R12&gt;=1,1,0)</f>
        <v>1</v>
      </c>
      <c r="R12" s="22">
        <f t="shared" si="3"/>
        <v>2</v>
      </c>
      <c r="S12" s="146">
        <f t="shared" si="4"/>
        <v>0</v>
      </c>
      <c r="T12" s="146">
        <f t="shared" si="5"/>
        <v>2</v>
      </c>
      <c r="U12" s="146">
        <f t="shared" si="6"/>
        <v>0</v>
      </c>
      <c r="V12" s="21">
        <f t="shared" si="7"/>
        <v>4</v>
      </c>
      <c r="W12" s="22">
        <f t="shared" si="8"/>
        <v>4</v>
      </c>
      <c r="X12" s="146">
        <f t="shared" si="9"/>
        <v>0</v>
      </c>
      <c r="Y12" s="21">
        <f t="shared" si="10"/>
        <v>2</v>
      </c>
      <c r="AB12" s="27" t="str">
        <f>J8</f>
        <v>VRÁNA Martin</v>
      </c>
      <c r="AC12" s="20">
        <f t="shared" si="11"/>
        <v>3</v>
      </c>
      <c r="AD12" s="146">
        <f t="array" ref="AD12">SUM((home=AB12)*(homescore&gt;visitorscore),(visitor=AB12)*(visitorscore&gt;homescore))</f>
        <v>2</v>
      </c>
      <c r="AE12" s="146">
        <f t="array" ref="AE12">SUM((home=AB12)*(homescore=visitorscore)*ISNUMBER(visitorscore),(visitor=AB12)*(visitorscore=homescore)*ISNUMBER(homescore))</f>
        <v>1</v>
      </c>
      <c r="AF12" s="146">
        <f t="array" ref="AF12">SUM((home=AB12)*(homescore&lt;visitorscore),(visitor=AB12)*(visitorscore&lt;homescore))</f>
        <v>0</v>
      </c>
      <c r="AG12" s="21">
        <f t="shared" ref="AG12" si="23">SUMIF(home,AB12,homescore)+SUMIF(visitor,AB12,visitorscore)</f>
        <v>5</v>
      </c>
      <c r="AH12" s="22">
        <f t="shared" ref="AH12" si="24">SUMIF(home,AB12,visitorscore)+SUMIF(visitor,AB12,homescore)</f>
        <v>2</v>
      </c>
      <c r="AI12" s="81">
        <f t="shared" si="14"/>
        <v>3</v>
      </c>
      <c r="AJ12" s="50">
        <f t="shared" si="15"/>
        <v>5</v>
      </c>
      <c r="AK12" s="13">
        <f t="shared" si="16"/>
        <v>5000030005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KAŇA Simon</v>
      </c>
      <c r="Q13" s="25">
        <f t="shared" ref="Q13:Q17" si="25">IF(R13&gt;=1,1,0)</f>
        <v>1</v>
      </c>
      <c r="R13" s="22">
        <f t="shared" si="3"/>
        <v>2</v>
      </c>
      <c r="S13" s="146">
        <f t="shared" si="4"/>
        <v>0</v>
      </c>
      <c r="T13" s="146">
        <f t="shared" si="5"/>
        <v>2</v>
      </c>
      <c r="U13" s="146">
        <f t="shared" si="6"/>
        <v>0</v>
      </c>
      <c r="V13" s="21">
        <f t="shared" si="7"/>
        <v>2</v>
      </c>
      <c r="W13" s="22">
        <f t="shared" si="8"/>
        <v>2</v>
      </c>
      <c r="X13" s="146">
        <f t="shared" si="9"/>
        <v>0</v>
      </c>
      <c r="Y13" s="21">
        <f t="shared" si="10"/>
        <v>2</v>
      </c>
      <c r="AB13" s="27" t="str">
        <f>J9</f>
        <v>FRANĚK Ivan</v>
      </c>
      <c r="AC13" s="20">
        <f t="shared" si="11"/>
        <v>2</v>
      </c>
      <c r="AD13" s="146">
        <f t="array" ref="AD13">SUM((home=AB13)*(homescore&gt;visitorscore),(visitor=AB13)*(visitorscore&gt;homescore))</f>
        <v>1</v>
      </c>
      <c r="AE13" s="146">
        <f t="array" ref="AE13">SUM((home=AB13)*(homescore=visitorscore)*ISNUMBER(visitorscore),(visitor=AB13)*(visitorscore=homescore)*ISNUMBER(homescore))</f>
        <v>1</v>
      </c>
      <c r="AF13" s="146">
        <f t="array" ref="AF13">SUM((home=AB13)*(homescore&lt;visitorscore),(visitor=AB13)*(visitorscore&lt;homescore))</f>
        <v>0</v>
      </c>
      <c r="AG13" s="21">
        <f t="shared" ref="AG13" si="26">SUMIF(home,AB13,homescore)+SUMIF(visitor,AB13,visitorscore)</f>
        <v>2</v>
      </c>
      <c r="AH13" s="22">
        <f t="shared" ref="AH13" si="27">SUMIF(home,AB13,visitorscore)+SUMIF(visitor,AB13,homescore)</f>
        <v>1</v>
      </c>
      <c r="AI13" s="81">
        <f t="shared" si="14"/>
        <v>1</v>
      </c>
      <c r="AJ13" s="50">
        <f t="shared" si="15"/>
        <v>3</v>
      </c>
      <c r="AK13" s="13">
        <f t="shared" si="16"/>
        <v>3000010002</v>
      </c>
    </row>
    <row r="14" spans="1:37" ht="16" customHeight="1" x14ac:dyDescent="0.35">
      <c r="B14" s="58">
        <v>1</v>
      </c>
      <c r="C14" s="59" t="str">
        <f>VLOOKUP(B14,B8:C13,2)</f>
        <v>FEDIČ Lukáš</v>
      </c>
      <c r="D14" s="28"/>
      <c r="E14" s="60">
        <v>6</v>
      </c>
      <c r="F14" s="61" t="s">
        <v>0</v>
      </c>
      <c r="G14" s="62">
        <v>2</v>
      </c>
      <c r="I14" s="58">
        <v>3</v>
      </c>
      <c r="J14" s="63" t="str">
        <f>VLOOKUP(I14,I8:J13,2)</f>
        <v>GRYM Tomáš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STOHANZL Erik</v>
      </c>
      <c r="Q14" s="25">
        <f t="shared" si="25"/>
        <v>1</v>
      </c>
      <c r="R14" s="22">
        <f t="shared" si="3"/>
        <v>1</v>
      </c>
      <c r="S14" s="146">
        <f t="shared" si="4"/>
        <v>0</v>
      </c>
      <c r="T14" s="146">
        <f t="shared" si="5"/>
        <v>1</v>
      </c>
      <c r="U14" s="146">
        <f t="shared" si="6"/>
        <v>0</v>
      </c>
      <c r="V14" s="21">
        <f t="shared" si="7"/>
        <v>2</v>
      </c>
      <c r="W14" s="22">
        <f t="shared" si="8"/>
        <v>2</v>
      </c>
      <c r="X14" s="146">
        <f t="shared" si="9"/>
        <v>0</v>
      </c>
      <c r="Y14" s="21">
        <f t="shared" si="10"/>
        <v>1</v>
      </c>
      <c r="AB14" s="27" t="str">
        <f>J10</f>
        <v>GRYM Tomáš</v>
      </c>
      <c r="AC14" s="20">
        <f t="shared" si="11"/>
        <v>1</v>
      </c>
      <c r="AD14" s="146">
        <f t="array" ref="AD14">SUM((home=AB14)*(homescore&gt;visitorscore),(visitor=AB14)*(visitorscore&gt;homescore))</f>
        <v>0</v>
      </c>
      <c r="AE14" s="146">
        <f t="array" ref="AE14">SUM((home=AB14)*(homescore=visitorscore)*ISNUMBER(visitorscore),(visitor=AB14)*(visitorscore=homescore)*ISNUMBER(homescore))</f>
        <v>0</v>
      </c>
      <c r="AF14" s="146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2</v>
      </c>
      <c r="AH14" s="22">
        <f t="shared" ref="AH14" si="29">SUMIF(home,AB14,visitorscore)+SUMIF(visitor,AB14,homescore)</f>
        <v>6</v>
      </c>
      <c r="AI14" s="81">
        <f t="shared" si="14"/>
        <v>-4</v>
      </c>
      <c r="AJ14" s="50">
        <f t="shared" si="15"/>
        <v>0</v>
      </c>
      <c r="AK14" s="13">
        <f t="shared" si="16"/>
        <v>-39998</v>
      </c>
    </row>
    <row r="15" spans="1:37" ht="16" customHeight="1" x14ac:dyDescent="0.35">
      <c r="B15" s="66">
        <v>5</v>
      </c>
      <c r="C15" s="67" t="str">
        <f>VLOOKUP(B15,B8:C13,2)</f>
        <v>SOTCHI Dan</v>
      </c>
      <c r="D15" s="28"/>
      <c r="E15" s="68">
        <v>0</v>
      </c>
      <c r="F15" s="29" t="s">
        <v>0</v>
      </c>
      <c r="G15" s="69">
        <v>1</v>
      </c>
      <c r="I15" s="66">
        <v>2</v>
      </c>
      <c r="J15" s="55" t="str">
        <f>VLOOKUP(I15,I8:J13,2)</f>
        <v>FRANĚK Ivan</v>
      </c>
      <c r="K15" s="81"/>
      <c r="L15" s="70">
        <f>IF(E15&gt;G15,1,0)+L14</f>
        <v>1</v>
      </c>
      <c r="M15" s="29" t="s">
        <v>0</v>
      </c>
      <c r="N15" s="71">
        <f>IF(E15&lt;G15,1,0)+N14</f>
        <v>1</v>
      </c>
      <c r="P15" s="25" t="str">
        <f t="array" ref="P15">INDEX(AB7:AB16,MATCH(LARGE($AK$7:$AK$16-ROW($AK$7:$AK$16)/COUNT($AK$7:$AK$16),ROW(P15)-ROW(P$8)+1),$AK$7:$AK$16-ROW($AK$7:$AK$16)/COUNT($AK$7:$AK$16),0))</f>
        <v>SOTCHI Dan</v>
      </c>
      <c r="Q15" s="25">
        <f t="shared" si="25"/>
        <v>1</v>
      </c>
      <c r="R15" s="22">
        <f t="shared" si="3"/>
        <v>1</v>
      </c>
      <c r="S15" s="146">
        <f t="shared" si="4"/>
        <v>0</v>
      </c>
      <c r="T15" s="146">
        <f t="shared" si="5"/>
        <v>0</v>
      </c>
      <c r="U15" s="146">
        <f t="shared" si="6"/>
        <v>1</v>
      </c>
      <c r="V15" s="21">
        <f t="shared" si="7"/>
        <v>0</v>
      </c>
      <c r="W15" s="22">
        <f t="shared" si="8"/>
        <v>1</v>
      </c>
      <c r="X15" s="146">
        <f t="shared" si="9"/>
        <v>-1</v>
      </c>
      <c r="Y15" s="21">
        <f t="shared" si="10"/>
        <v>0</v>
      </c>
      <c r="AB15" s="27" t="str">
        <f>J11</f>
        <v>REZEK Jakub</v>
      </c>
      <c r="AC15" s="20">
        <f t="shared" si="11"/>
        <v>2</v>
      </c>
      <c r="AD15" s="146">
        <f t="array" ref="AD15">SUM((home=AB15)*(homescore&gt;visitorscore),(visitor=AB15)*(visitorscore&gt;homescore))</f>
        <v>0</v>
      </c>
      <c r="AE15" s="146">
        <f t="array" ref="AE15">SUM((home=AB15)*(homescore=visitorscore)*ISNUMBER(visitorscore),(visitor=AB15)*(visitorscore=homescore)*ISNUMBER(homescore))</f>
        <v>2</v>
      </c>
      <c r="AF15" s="146">
        <f t="array" ref="AF15">SUM((home=AB15)*(homescore&lt;visitorscore),(visitor=AB15)*(visitorscore&lt;homescore))</f>
        <v>0</v>
      </c>
      <c r="AG15" s="21">
        <f t="shared" ref="AG15" si="30">SUMIF(home,AB15,homescore)+SUMIF(visitor,AB15,visitorscore)</f>
        <v>4</v>
      </c>
      <c r="AH15" s="22">
        <f t="shared" ref="AH15" si="31">SUMIF(home,AB15,visitorscore)+SUMIF(visitor,AB15,homescore)</f>
        <v>4</v>
      </c>
      <c r="AI15" s="81">
        <f t="shared" si="14"/>
        <v>0</v>
      </c>
      <c r="AJ15" s="50">
        <f t="shared" si="15"/>
        <v>2</v>
      </c>
      <c r="AK15" s="13">
        <f t="shared" si="16"/>
        <v>2000000004</v>
      </c>
    </row>
    <row r="16" spans="1:37" ht="16" customHeight="1" thickBot="1" x14ac:dyDescent="0.4">
      <c r="B16" s="72">
        <v>4</v>
      </c>
      <c r="C16" s="73" t="str">
        <f>VLOOKUP(B16,B8:C13,2)</f>
        <v>KAŇA Simon</v>
      </c>
      <c r="D16" s="28"/>
      <c r="E16" s="74">
        <v>0</v>
      </c>
      <c r="F16" s="75" t="s">
        <v>0</v>
      </c>
      <c r="G16" s="76">
        <v>0</v>
      </c>
      <c r="I16" s="72">
        <v>1</v>
      </c>
      <c r="J16" s="57" t="str">
        <f>VLOOKUP(I16,I8:J13,2)</f>
        <v>VRÁNA Martin</v>
      </c>
      <c r="K16" s="81"/>
      <c r="L16" s="77">
        <f>IF(E16&gt;G16,1,0)+L15</f>
        <v>1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ŠVÉDA Petr</v>
      </c>
      <c r="Q16" s="25">
        <f t="shared" si="25"/>
        <v>1</v>
      </c>
      <c r="R16" s="22">
        <f t="shared" si="3"/>
        <v>1</v>
      </c>
      <c r="S16" s="146">
        <f t="shared" si="4"/>
        <v>0</v>
      </c>
      <c r="T16" s="146">
        <f t="shared" si="5"/>
        <v>0</v>
      </c>
      <c r="U16" s="146">
        <f t="shared" si="6"/>
        <v>1</v>
      </c>
      <c r="V16" s="21">
        <f t="shared" si="7"/>
        <v>4</v>
      </c>
      <c r="W16" s="22">
        <f t="shared" si="8"/>
        <v>6</v>
      </c>
      <c r="X16" s="146">
        <f t="shared" si="9"/>
        <v>-2</v>
      </c>
      <c r="Y16" s="21">
        <f t="shared" si="10"/>
        <v>0</v>
      </c>
      <c r="AB16" s="27" t="str">
        <f>J12</f>
        <v>ŠVÉDA Petr</v>
      </c>
      <c r="AC16" s="20">
        <f t="shared" si="11"/>
        <v>1</v>
      </c>
      <c r="AD16" s="146">
        <f t="array" ref="AD16">SUM((home=AB16)*(homescore&gt;visitorscore),(visitor=AB16)*(visitorscore&gt;homescore))</f>
        <v>0</v>
      </c>
      <c r="AE16" s="146">
        <f t="array" ref="AE16">SUM((home=AB16)*(homescore=visitorscore)*ISNUMBER(visitorscore),(visitor=AB16)*(visitorscore=homescore)*ISNUMBER(homescore))</f>
        <v>0</v>
      </c>
      <c r="AF16" s="146">
        <f t="array" ref="AF16">SUM((home=AB16)*(homescore&lt;visitorscore),(visitor=AB16)*(visitorscore&lt;homescore))</f>
        <v>1</v>
      </c>
      <c r="AG16" s="21">
        <f t="shared" ref="AG16" si="32">SUMIF(home,AB16,homescore)+SUMIF(visitor,AB16,visitorscore)</f>
        <v>4</v>
      </c>
      <c r="AH16" s="22">
        <f t="shared" ref="AH16" si="33">SUMIF(home,AB16,visitorscore)+SUMIF(visitor,AB16,homescore)</f>
        <v>6</v>
      </c>
      <c r="AI16" s="81">
        <f t="shared" si="14"/>
        <v>-2</v>
      </c>
      <c r="AJ16" s="50">
        <f t="shared" si="15"/>
        <v>0</v>
      </c>
      <c r="AK16" s="13">
        <f t="shared" si="16"/>
        <v>-19996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GRYM Tomáš</v>
      </c>
      <c r="Q17" s="25">
        <f t="shared" si="25"/>
        <v>1</v>
      </c>
      <c r="R17" s="22">
        <f t="shared" si="3"/>
        <v>1</v>
      </c>
      <c r="S17" s="146">
        <f t="shared" si="4"/>
        <v>0</v>
      </c>
      <c r="T17" s="146">
        <f t="shared" si="5"/>
        <v>0</v>
      </c>
      <c r="U17" s="146">
        <f t="shared" si="6"/>
        <v>1</v>
      </c>
      <c r="V17" s="21">
        <f t="shared" si="7"/>
        <v>2</v>
      </c>
      <c r="W17" s="22">
        <f t="shared" si="8"/>
        <v>6</v>
      </c>
      <c r="X17" s="146">
        <f t="shared" si="9"/>
        <v>-4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FEDIČ Lukáš</v>
      </c>
      <c r="D18" s="28"/>
      <c r="E18" s="60">
        <v>1</v>
      </c>
      <c r="F18" s="61" t="s">
        <v>0</v>
      </c>
      <c r="G18" s="62">
        <v>1</v>
      </c>
      <c r="I18" s="58">
        <v>2</v>
      </c>
      <c r="J18" s="63" t="str">
        <f>VLOOKUP(I18,I8:J13,2)</f>
        <v>FRANĚK Ivan</v>
      </c>
      <c r="K18" s="81"/>
      <c r="L18" s="64">
        <f>IF(E18&gt;G18,1,0)+L16</f>
        <v>1</v>
      </c>
      <c r="M18" s="61" t="s">
        <v>0</v>
      </c>
      <c r="N18" s="65">
        <f>IF(E18&lt;G18,1,0)+N16</f>
        <v>1</v>
      </c>
    </row>
    <row r="19" spans="2:25" ht="16" customHeight="1" x14ac:dyDescent="0.35">
      <c r="B19" s="66">
        <v>2</v>
      </c>
      <c r="C19" s="67" t="str">
        <f>VLOOKUP(B19,B8:C13,2)</f>
        <v>DOLEŽAL Jan</v>
      </c>
      <c r="D19" s="28"/>
      <c r="E19" s="68">
        <v>2</v>
      </c>
      <c r="F19" s="29" t="s">
        <v>0</v>
      </c>
      <c r="G19" s="69">
        <v>3</v>
      </c>
      <c r="I19" s="66">
        <v>1</v>
      </c>
      <c r="J19" s="55" t="str">
        <f>VLOOKUP(I19,I8:J13,2)</f>
        <v>VRÁNA Martin</v>
      </c>
      <c r="K19" s="81"/>
      <c r="L19" s="70">
        <f>IF(E19&gt;G19,1,0)+L18</f>
        <v>1</v>
      </c>
      <c r="M19" s="29" t="s">
        <v>0</v>
      </c>
      <c r="N19" s="71">
        <f>IF(E19&lt;G19,1,0)+N18</f>
        <v>2</v>
      </c>
    </row>
    <row r="20" spans="2:25" ht="16" customHeight="1" thickBot="1" x14ac:dyDescent="0.4">
      <c r="B20" s="72">
        <v>3</v>
      </c>
      <c r="C20" s="73" t="str">
        <f>VLOOKUP(B20,B8:C13,2)</f>
        <v>STOHANZL Erik</v>
      </c>
      <c r="D20" s="28"/>
      <c r="E20" s="74">
        <v>2</v>
      </c>
      <c r="F20" s="75" t="s">
        <v>0</v>
      </c>
      <c r="G20" s="76">
        <v>2</v>
      </c>
      <c r="I20" s="72">
        <v>4</v>
      </c>
      <c r="J20" s="57" t="str">
        <f>VLOOKUP(I20,I8:J13,2)</f>
        <v>REZEK Jakub</v>
      </c>
      <c r="K20" s="81"/>
      <c r="L20" s="77">
        <f>IF(E20&gt;G20,1,0)+L19</f>
        <v>1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FEDIČ Lukáš</v>
      </c>
      <c r="D22" s="28"/>
      <c r="E22" s="60">
        <v>0</v>
      </c>
      <c r="F22" s="61" t="s">
        <v>0</v>
      </c>
      <c r="G22" s="62">
        <v>2</v>
      </c>
      <c r="I22" s="58">
        <v>1</v>
      </c>
      <c r="J22" s="63" t="str">
        <f>VLOOKUP(I22,I8:J13,2)</f>
        <v>VRÁNA Martin</v>
      </c>
      <c r="K22" s="81"/>
      <c r="L22" s="64">
        <f>IF(E22&gt;G22,1,0)+L20</f>
        <v>1</v>
      </c>
      <c r="M22" s="61" t="s">
        <v>0</v>
      </c>
      <c r="N22" s="65">
        <f>IF(E22&lt;G22,1,0)+N20</f>
        <v>3</v>
      </c>
    </row>
    <row r="23" spans="2:25" ht="16" customHeight="1" x14ac:dyDescent="0.35">
      <c r="B23" s="66">
        <v>2</v>
      </c>
      <c r="C23" s="67" t="str">
        <f>VLOOKUP(B23,B8:C13,2)</f>
        <v>DOLEŽAL Jan</v>
      </c>
      <c r="D23" s="28"/>
      <c r="E23" s="68">
        <v>6</v>
      </c>
      <c r="F23" s="29" t="s">
        <v>0</v>
      </c>
      <c r="G23" s="69">
        <v>4</v>
      </c>
      <c r="I23" s="66">
        <v>5</v>
      </c>
      <c r="J23" s="55" t="str">
        <f>VLOOKUP(I23,I8:J13,2)</f>
        <v>ŠVÉDA Petr</v>
      </c>
      <c r="K23" s="81"/>
      <c r="L23" s="70">
        <f>IF(E23&gt;G23,1,0)+L22</f>
        <v>2</v>
      </c>
      <c r="M23" s="29" t="s">
        <v>0</v>
      </c>
      <c r="N23" s="71">
        <f>IF(E23&lt;G23,1,0)+N22</f>
        <v>3</v>
      </c>
    </row>
    <row r="24" spans="2:25" ht="16" customHeight="1" thickBot="1" x14ac:dyDescent="0.4">
      <c r="B24" s="72">
        <v>4</v>
      </c>
      <c r="C24" s="73" t="str">
        <f>VLOOKUP(B24,B8:C13,2)</f>
        <v>KAŇA Simon</v>
      </c>
      <c r="D24" s="28"/>
      <c r="E24" s="74">
        <v>2</v>
      </c>
      <c r="F24" s="75" t="s">
        <v>0</v>
      </c>
      <c r="G24" s="76">
        <v>2</v>
      </c>
      <c r="I24" s="72">
        <v>4</v>
      </c>
      <c r="J24" s="57" t="str">
        <f>VLOOKUP(I24,I8:J13,2)</f>
        <v>REZEK Jakub</v>
      </c>
      <c r="K24" s="81"/>
      <c r="L24" s="77">
        <f>IF(E24&gt;G24,1,0)+L23</f>
        <v>2</v>
      </c>
      <c r="M24" s="75" t="s">
        <v>0</v>
      </c>
      <c r="N24" s="78">
        <f>IF(E24&lt;G24,1,0)+N23</f>
        <v>3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19</v>
      </c>
      <c r="F26" s="143" t="s">
        <v>0</v>
      </c>
      <c r="G26" s="144">
        <f>SUM(visitorscore)</f>
        <v>17</v>
      </c>
      <c r="L26" s="31">
        <f>L24</f>
        <v>2</v>
      </c>
      <c r="M26" s="32" t="s">
        <v>0</v>
      </c>
      <c r="N26" s="33">
        <f>N24</f>
        <v>3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29F54-2B22-4074-94A3-760EAE6932BD}">
  <dimension ref="A1:AK28"/>
  <sheetViews>
    <sheetView topLeftCell="A7" workbookViewId="0">
      <selection activeCell="G25" sqref="G25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180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5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169</v>
      </c>
      <c r="C7" s="178" t="s">
        <v>10</v>
      </c>
      <c r="D7" s="38"/>
      <c r="E7" s="39"/>
      <c r="F7" s="40"/>
      <c r="G7" s="39"/>
      <c r="H7" s="41"/>
      <c r="I7" s="177" t="s">
        <v>168</v>
      </c>
      <c r="J7" s="178" t="s">
        <v>11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FEDIČ Lukáš</v>
      </c>
      <c r="AC7" s="49">
        <f>SUM(AD7:AF7)</f>
        <v>1</v>
      </c>
      <c r="AD7" s="42">
        <f t="array" ref="AD7">SUM((home=AB7)*(homescore&gt;visitorscore),(visitor=AB7)*(visitorscore&gt;homescore))</f>
        <v>0</v>
      </c>
      <c r="AE7" s="42">
        <f t="array" ref="AE7">SUM((home=AB7)*(homescore=visitorscore)*ISNUMBER(visitorscore),(visitor=AB7)*(visitorscore=homescore)*ISNUMBER(homescore))</f>
        <v>0</v>
      </c>
      <c r="AF7" s="42">
        <f t="array" ref="AF7">SUM((home=AB7)*(homescore&lt;visitorscore),(visitor=AB7)*(visitorscore&lt;homescore))</f>
        <v>1</v>
      </c>
      <c r="AG7" s="50">
        <f t="shared" ref="AG7" si="0">SUMIF(home,AB7,homescore)+SUMIF(visitor,AB7,visitorscore)</f>
        <v>2</v>
      </c>
      <c r="AH7" s="51">
        <f t="shared" ref="AH7" si="1">SUMIF(home,AB7,visitorscore)+SUMIF(visitor,AB7,homescore)</f>
        <v>7</v>
      </c>
      <c r="AI7" s="41">
        <f>AG7-AH7</f>
        <v>-5</v>
      </c>
      <c r="AJ7" s="50">
        <f>(AD7*2)+AE7</f>
        <v>0</v>
      </c>
      <c r="AK7" s="37">
        <f>AG7+AI7*10000+AJ7*1000000000</f>
        <v>-49998</v>
      </c>
    </row>
    <row r="8" spans="1:37" x14ac:dyDescent="0.35">
      <c r="B8" s="52">
        <v>1</v>
      </c>
      <c r="C8" s="53" t="s">
        <v>14</v>
      </c>
      <c r="I8" s="52">
        <v>1</v>
      </c>
      <c r="J8" s="53" t="s">
        <v>171</v>
      </c>
      <c r="P8" s="25" t="str">
        <f t="array" ref="P8">INDEX(AB7:AB16,MATCH(LARGE($AK$7:$AK$16-ROW($AK$7:$AK$16)/COUNT($AK$7:$AK$16),ROW(P8)-ROW(P$8)+1),$AK$7:$AK$16-ROW($AK$7:$AK$16)/COUNT($AK$7:$AK$16),0))</f>
        <v>STOHANZL Erik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3</v>
      </c>
      <c r="T8" s="150">
        <f t="shared" ref="T8:T17" si="5">VLOOKUP($P8,$AB$7:$AJ$16,4,0)</f>
        <v>0</v>
      </c>
      <c r="U8" s="150">
        <f t="shared" ref="U8:U17" si="6">VLOOKUP($P8,$AB$7:$AJ$16,5,0)</f>
        <v>0</v>
      </c>
      <c r="V8" s="21">
        <f t="shared" ref="V8:V17" si="7">VLOOKUP($P8,$AB$7:$AJ$16,6,0)</f>
        <v>8</v>
      </c>
      <c r="W8" s="22">
        <f t="shared" ref="W8:W17" si="8">VLOOKUP($P8,$AB$7:$AJ$16,7,0)</f>
        <v>3</v>
      </c>
      <c r="X8" s="150">
        <f t="shared" ref="X8:X17" si="9">VLOOKUP($P8,$AB$7:$AJ$16,8,0)</f>
        <v>5</v>
      </c>
      <c r="Y8" s="21">
        <f t="shared" ref="Y8:Y17" si="10">VLOOKUP($P8,$AB$7:$AJ$16,9,0)</f>
        <v>6</v>
      </c>
      <c r="AB8" s="26" t="str">
        <f>C9</f>
        <v>DOLEŽAL Jan</v>
      </c>
      <c r="AC8" s="20">
        <f t="shared" ref="AC8:AC16" si="11">SUM(AD8:AF8)</f>
        <v>3</v>
      </c>
      <c r="AD8" s="150">
        <f t="array" ref="AD8">SUM((home=AB8)*(homescore&gt;visitorscore),(visitor=AB8)*(visitorscore&gt;homescore))</f>
        <v>2</v>
      </c>
      <c r="AE8" s="150">
        <f t="array" ref="AE8">SUM((home=AB8)*(homescore=visitorscore)*ISNUMBER(visitorscore),(visitor=AB8)*(visitorscore=homescore)*ISNUMBER(homescore))</f>
        <v>0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8</v>
      </c>
      <c r="AH8" s="22">
        <f t="shared" ref="AH8" si="13">SUMIF(home,AB8,visitorscore)+SUMIF(visitor,AB8,homescore)</f>
        <v>10</v>
      </c>
      <c r="AI8" s="81">
        <f t="shared" ref="AI8:AI16" si="14">AG8-AH8</f>
        <v>-2</v>
      </c>
      <c r="AJ8" s="50">
        <f t="shared" ref="AJ8:AJ16" si="15">(AD8*2)+AE8</f>
        <v>4</v>
      </c>
      <c r="AK8" s="13">
        <f t="shared" ref="AK8:AK16" si="16">AG8+AI8*10000+AJ8*1000000000</f>
        <v>3999980008</v>
      </c>
    </row>
    <row r="9" spans="1:37" x14ac:dyDescent="0.35">
      <c r="B9" s="54">
        <v>2</v>
      </c>
      <c r="C9" s="55" t="s">
        <v>181</v>
      </c>
      <c r="I9" s="54">
        <v>2</v>
      </c>
      <c r="J9" s="55" t="s">
        <v>172</v>
      </c>
      <c r="P9" s="25" t="str">
        <f t="array" ref="P9">INDEX(AB7:AB16,MATCH(LARGE($AK$7:$AK$16-ROW($AK$7:$AK$16)/COUNT($AK$7:$AK$16),ROW(P9)-ROW(P$8)+1),$AK$7:$AK$16-ROW($AK$7:$AK$16)/COUNT($AK$7:$AK$16),0))</f>
        <v>LUDVÍK Vojtěch</v>
      </c>
      <c r="Q9" s="25">
        <f t="shared" si="2"/>
        <v>1</v>
      </c>
      <c r="R9" s="22">
        <f t="shared" si="3"/>
        <v>3</v>
      </c>
      <c r="S9" s="150">
        <f t="shared" si="4"/>
        <v>2</v>
      </c>
      <c r="T9" s="150">
        <f t="shared" si="5"/>
        <v>0</v>
      </c>
      <c r="U9" s="150">
        <f t="shared" si="6"/>
        <v>1</v>
      </c>
      <c r="V9" s="21">
        <f t="shared" si="7"/>
        <v>15</v>
      </c>
      <c r="W9" s="22">
        <f t="shared" si="8"/>
        <v>8</v>
      </c>
      <c r="X9" s="150">
        <f t="shared" si="9"/>
        <v>7</v>
      </c>
      <c r="Y9" s="21">
        <f t="shared" si="10"/>
        <v>4</v>
      </c>
      <c r="AB9" s="26" t="str">
        <f>C10</f>
        <v>STOHANZL Erik</v>
      </c>
      <c r="AC9" s="20">
        <f t="shared" si="11"/>
        <v>3</v>
      </c>
      <c r="AD9" s="150">
        <f t="array" ref="AD9">SUM((home=AB9)*(homescore&gt;visitorscore),(visitor=AB9)*(visitorscore&gt;homescore))</f>
        <v>3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0</v>
      </c>
      <c r="AG9" s="21">
        <f t="shared" ref="AG9" si="17">SUMIF(home,AB9,homescore)+SUMIF(visitor,AB9,visitorscore)</f>
        <v>8</v>
      </c>
      <c r="AH9" s="22">
        <f t="shared" ref="AH9" si="18">SUMIF(home,AB9,visitorscore)+SUMIF(visitor,AB9,homescore)</f>
        <v>3</v>
      </c>
      <c r="AI9" s="81">
        <f t="shared" si="14"/>
        <v>5</v>
      </c>
      <c r="AJ9" s="50">
        <f t="shared" si="15"/>
        <v>6</v>
      </c>
      <c r="AK9" s="13">
        <f t="shared" si="16"/>
        <v>6000050008</v>
      </c>
    </row>
    <row r="10" spans="1:37" x14ac:dyDescent="0.35">
      <c r="B10" s="54">
        <v>3</v>
      </c>
      <c r="C10" s="55" t="s">
        <v>182</v>
      </c>
      <c r="I10" s="54">
        <v>3</v>
      </c>
      <c r="J10" s="55" t="s">
        <v>173</v>
      </c>
      <c r="P10" s="25" t="str">
        <f t="array" ref="P10">INDEX(AB7:AB16,MATCH(LARGE($AK$7:$AK$16-ROW($AK$7:$AK$16)/COUNT($AK$7:$AK$16),ROW(P10)-ROW(P$8)+1),$AK$7:$AK$16-ROW($AK$7:$AK$16)/COUNT($AK$7:$AK$16),0))</f>
        <v>DOLEŽAL Jan</v>
      </c>
      <c r="Q10" s="25">
        <f t="shared" si="2"/>
        <v>1</v>
      </c>
      <c r="R10" s="22">
        <f t="shared" si="3"/>
        <v>3</v>
      </c>
      <c r="S10" s="150">
        <f t="shared" si="4"/>
        <v>2</v>
      </c>
      <c r="T10" s="150">
        <f t="shared" si="5"/>
        <v>0</v>
      </c>
      <c r="U10" s="150">
        <f t="shared" si="6"/>
        <v>1</v>
      </c>
      <c r="V10" s="21">
        <f t="shared" si="7"/>
        <v>8</v>
      </c>
      <c r="W10" s="22">
        <f t="shared" si="8"/>
        <v>10</v>
      </c>
      <c r="X10" s="150">
        <f t="shared" si="9"/>
        <v>-2</v>
      </c>
      <c r="Y10" s="21">
        <f t="shared" si="10"/>
        <v>4</v>
      </c>
      <c r="AB10" s="26" t="str">
        <f>C11</f>
        <v>KAŇA Simon</v>
      </c>
      <c r="AC10" s="20">
        <f t="shared" si="11"/>
        <v>1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1</v>
      </c>
      <c r="AF10" s="150">
        <f t="array" ref="AF10">SUM((home=AB10)*(homescore&lt;visitorscore),(visitor=AB10)*(visitorscore&lt;homescore))</f>
        <v>0</v>
      </c>
      <c r="AG10" s="21">
        <f t="shared" ref="AG10" si="19">SUMIF(home,AB10,homescore)+SUMIF(visitor,AB10,visitorscore)</f>
        <v>1</v>
      </c>
      <c r="AH10" s="22">
        <f t="shared" ref="AH10" si="20">SUMIF(home,AB10,visitorscore)+SUMIF(visitor,AB10,homescore)</f>
        <v>1</v>
      </c>
      <c r="AI10" s="81">
        <f t="shared" si="14"/>
        <v>0</v>
      </c>
      <c r="AJ10" s="50">
        <f t="shared" si="15"/>
        <v>1</v>
      </c>
      <c r="AK10" s="13">
        <f t="shared" si="16"/>
        <v>1000000001</v>
      </c>
    </row>
    <row r="11" spans="1:37" x14ac:dyDescent="0.35">
      <c r="B11" s="54">
        <v>4</v>
      </c>
      <c r="C11" s="55" t="s">
        <v>12</v>
      </c>
      <c r="I11" s="54">
        <v>4</v>
      </c>
      <c r="J11" s="55" t="s">
        <v>174</v>
      </c>
      <c r="P11" s="25" t="str">
        <f t="array" ref="P11">INDEX(AB7:AB16,MATCH(LARGE($AK$7:$AK$16-ROW($AK$7:$AK$16)/COUNT($AK$7:$AK$16),ROW(P11)-ROW(P$8)+1),$AK$7:$AK$16-ROW($AK$7:$AK$16)/COUNT($AK$7:$AK$16),0))</f>
        <v>BEDNÁŘ Martin</v>
      </c>
      <c r="Q11" s="25">
        <f t="shared" si="2"/>
        <v>1</v>
      </c>
      <c r="R11" s="22">
        <f t="shared" si="3"/>
        <v>3</v>
      </c>
      <c r="S11" s="150">
        <f t="shared" si="4"/>
        <v>1</v>
      </c>
      <c r="T11" s="150">
        <f t="shared" si="5"/>
        <v>0</v>
      </c>
      <c r="U11" s="150">
        <f t="shared" si="6"/>
        <v>2</v>
      </c>
      <c r="V11" s="21">
        <f t="shared" si="7"/>
        <v>8</v>
      </c>
      <c r="W11" s="22">
        <f t="shared" si="8"/>
        <v>6</v>
      </c>
      <c r="X11" s="150">
        <f t="shared" si="9"/>
        <v>2</v>
      </c>
      <c r="Y11" s="21">
        <f t="shared" si="10"/>
        <v>2</v>
      </c>
      <c r="AB11" s="27" t="str">
        <f>C12</f>
        <v>SOTCHI Dan</v>
      </c>
      <c r="AC11" s="20">
        <f t="shared" si="11"/>
        <v>1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1</v>
      </c>
      <c r="AG11" s="21">
        <f t="shared" ref="AG11" si="21">SUMIF(home,AB11,homescore)+SUMIF(visitor,AB11,visitorscore)</f>
        <v>1</v>
      </c>
      <c r="AH11" s="22">
        <f t="shared" ref="AH11" si="22">SUMIF(home,AB11,visitorscore)+SUMIF(visitor,AB11,homescore)</f>
        <v>5</v>
      </c>
      <c r="AI11" s="81">
        <f t="shared" si="14"/>
        <v>-4</v>
      </c>
      <c r="AJ11" s="50">
        <f t="shared" si="15"/>
        <v>0</v>
      </c>
      <c r="AK11" s="13">
        <f t="shared" si="16"/>
        <v>-39999</v>
      </c>
    </row>
    <row r="12" spans="1:37" ht="16" thickBot="1" x14ac:dyDescent="0.4">
      <c r="B12" s="56">
        <v>5</v>
      </c>
      <c r="C12" s="57" t="s">
        <v>183</v>
      </c>
      <c r="I12" s="56">
        <v>5</v>
      </c>
      <c r="J12" s="57" t="s">
        <v>175</v>
      </c>
      <c r="P12" s="25" t="str">
        <f t="array" ref="P12">INDEX(AB7:AB16,MATCH(LARGE($AK$7:$AK$16-ROW($AK$7:$AK$16)/COUNT($AK$7:$AK$16),ROW(P12)-ROW(P$8)+1),$AK$7:$AK$16-ROW($AK$7:$AK$16)/COUNT($AK$7:$AK$16),0))</f>
        <v>KAŇA Simon</v>
      </c>
      <c r="Q12" s="25">
        <f>IF(R12&gt;=1,1,0)</f>
        <v>1</v>
      </c>
      <c r="R12" s="22">
        <f t="shared" si="3"/>
        <v>1</v>
      </c>
      <c r="S12" s="150">
        <f t="shared" si="4"/>
        <v>0</v>
      </c>
      <c r="T12" s="150">
        <f t="shared" si="5"/>
        <v>1</v>
      </c>
      <c r="U12" s="150">
        <f t="shared" si="6"/>
        <v>0</v>
      </c>
      <c r="V12" s="21">
        <f t="shared" si="7"/>
        <v>1</v>
      </c>
      <c r="W12" s="22">
        <f t="shared" si="8"/>
        <v>1</v>
      </c>
      <c r="X12" s="150">
        <f t="shared" si="9"/>
        <v>0</v>
      </c>
      <c r="Y12" s="21">
        <f t="shared" si="10"/>
        <v>1</v>
      </c>
      <c r="AB12" s="27" t="str">
        <f>J8</f>
        <v>KALINA Tomáš</v>
      </c>
      <c r="AC12" s="20">
        <f t="shared" si="11"/>
        <v>2</v>
      </c>
      <c r="AD12" s="150">
        <f t="array" ref="AD12">SUM((home=AB12)*(homescore&gt;visitorscore),(visitor=AB12)*(visitorscore&gt;homescore))</f>
        <v>0</v>
      </c>
      <c r="AE12" s="150">
        <f t="array" ref="AE12">SUM((home=AB12)*(homescore=visitorscore)*ISNUMBER(visitorscore),(visitor=AB12)*(visitorscore=homescore)*ISNUMBER(homescore))</f>
        <v>1</v>
      </c>
      <c r="AF12" s="150">
        <f t="array" ref="AF12">SUM((home=AB12)*(homescore&lt;visitorscore),(visitor=AB12)*(visitorscore&lt;homescore))</f>
        <v>1</v>
      </c>
      <c r="AG12" s="21">
        <f t="shared" ref="AG12" si="23">SUMIF(home,AB12,homescore)+SUMIF(visitor,AB12,visitorscore)</f>
        <v>2</v>
      </c>
      <c r="AH12" s="22">
        <f t="shared" ref="AH12" si="24">SUMIF(home,AB12,visitorscore)+SUMIF(visitor,AB12,homescore)</f>
        <v>4</v>
      </c>
      <c r="AI12" s="81">
        <f t="shared" si="14"/>
        <v>-2</v>
      </c>
      <c r="AJ12" s="50">
        <f t="shared" si="15"/>
        <v>1</v>
      </c>
      <c r="AK12" s="13">
        <f t="shared" si="16"/>
        <v>999980002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KALINA Tomáš</v>
      </c>
      <c r="Q13" s="25">
        <f t="shared" ref="Q13:Q17" si="25">IF(R13&gt;=1,1,0)</f>
        <v>1</v>
      </c>
      <c r="R13" s="22">
        <f t="shared" si="3"/>
        <v>2</v>
      </c>
      <c r="S13" s="150">
        <f t="shared" si="4"/>
        <v>0</v>
      </c>
      <c r="T13" s="150">
        <f t="shared" si="5"/>
        <v>1</v>
      </c>
      <c r="U13" s="150">
        <f t="shared" si="6"/>
        <v>1</v>
      </c>
      <c r="V13" s="21">
        <f t="shared" si="7"/>
        <v>2</v>
      </c>
      <c r="W13" s="22">
        <f t="shared" si="8"/>
        <v>4</v>
      </c>
      <c r="X13" s="150">
        <f t="shared" si="9"/>
        <v>-2</v>
      </c>
      <c r="Y13" s="21">
        <f t="shared" si="10"/>
        <v>1</v>
      </c>
      <c r="AB13" s="27" t="str">
        <f>J9</f>
        <v>BEDNÁŘ Martin</v>
      </c>
      <c r="AC13" s="20">
        <f t="shared" si="11"/>
        <v>3</v>
      </c>
      <c r="AD13" s="150">
        <f t="array" ref="AD13">SUM((home=AB13)*(homescore&gt;visitorscore),(visitor=AB13)*(visitorscore&gt;homescore))</f>
        <v>1</v>
      </c>
      <c r="AE13" s="150">
        <f t="array" ref="AE13">SUM((home=AB13)*(homescore=visitorscore)*ISNUMBER(visitorscore),(visitor=AB13)*(visitorscore=homescore)*ISNUMBER(homescore))</f>
        <v>0</v>
      </c>
      <c r="AF13" s="150">
        <f t="array" ref="AF13">SUM((home=AB13)*(homescore&lt;visitorscore),(visitor=AB13)*(visitorscore&lt;homescore))</f>
        <v>2</v>
      </c>
      <c r="AG13" s="21">
        <f t="shared" ref="AG13" si="26">SUMIF(home,AB13,homescore)+SUMIF(visitor,AB13,visitorscore)</f>
        <v>8</v>
      </c>
      <c r="AH13" s="22">
        <f t="shared" ref="AH13" si="27">SUMIF(home,AB13,visitorscore)+SUMIF(visitor,AB13,homescore)</f>
        <v>6</v>
      </c>
      <c r="AI13" s="81">
        <f t="shared" si="14"/>
        <v>2</v>
      </c>
      <c r="AJ13" s="50">
        <f t="shared" si="15"/>
        <v>2</v>
      </c>
      <c r="AK13" s="13">
        <f t="shared" si="16"/>
        <v>2000020008</v>
      </c>
    </row>
    <row r="14" spans="1:37" ht="16" customHeight="1" x14ac:dyDescent="0.35">
      <c r="B14" s="58">
        <v>5</v>
      </c>
      <c r="C14" s="59" t="str">
        <f>VLOOKUP(B14,B8:C13,2)</f>
        <v>SOTCHI Dan</v>
      </c>
      <c r="D14" s="28"/>
      <c r="E14" s="60">
        <v>1</v>
      </c>
      <c r="F14" s="61" t="s">
        <v>0</v>
      </c>
      <c r="G14" s="62">
        <v>5</v>
      </c>
      <c r="I14" s="58">
        <v>3</v>
      </c>
      <c r="J14" s="63" t="str">
        <f>VLOOKUP(I14,I8:J13,2)</f>
        <v>LUDVÍK Vojtěch</v>
      </c>
      <c r="K14" s="81"/>
      <c r="L14" s="64">
        <f>IF(E14&gt;G14,1,0)</f>
        <v>0</v>
      </c>
      <c r="M14" s="61" t="s">
        <v>0</v>
      </c>
      <c r="N14" s="65">
        <f>IF(E14&lt;G14,1,0)</f>
        <v>1</v>
      </c>
      <c r="P14" s="25" t="str">
        <f t="array" ref="P14">INDEX(AB7:AB16,MATCH(LARGE($AK$7:$AK$16-ROW($AK$7:$AK$16)/COUNT($AK$7:$AK$16),ROW(P14)-ROW(P$8)+1),$AK$7:$AK$16-ROW($AK$7:$AK$16)/COUNT($AK$7:$AK$16),0))</f>
        <v>ŠUSTR Adam</v>
      </c>
      <c r="Q14" s="25">
        <f t="shared" si="25"/>
        <v>0</v>
      </c>
      <c r="R14" s="22">
        <f t="shared" si="3"/>
        <v>0</v>
      </c>
      <c r="S14" s="150">
        <f t="shared" si="4"/>
        <v>0</v>
      </c>
      <c r="T14" s="150">
        <f t="shared" si="5"/>
        <v>0</v>
      </c>
      <c r="U14" s="150">
        <f t="shared" si="6"/>
        <v>0</v>
      </c>
      <c r="V14" s="21">
        <f t="shared" si="7"/>
        <v>0</v>
      </c>
      <c r="W14" s="22">
        <f t="shared" si="8"/>
        <v>0</v>
      </c>
      <c r="X14" s="150">
        <f t="shared" si="9"/>
        <v>0</v>
      </c>
      <c r="Y14" s="21">
        <f t="shared" si="10"/>
        <v>0</v>
      </c>
      <c r="AB14" s="27" t="str">
        <f>J10</f>
        <v>LUDVÍK Vojtěch</v>
      </c>
      <c r="AC14" s="20">
        <f t="shared" si="11"/>
        <v>3</v>
      </c>
      <c r="AD14" s="150">
        <f t="array" ref="AD14">SUM((home=AB14)*(homescore&gt;visitorscore),(visitor=AB14)*(visitorscore&gt;homescore))</f>
        <v>2</v>
      </c>
      <c r="AE14" s="150">
        <f t="array" ref="AE14">SUM((home=AB14)*(homescore=visitorscore)*ISNUMBER(visitorscore),(visitor=AB14)*(visitorscore=homescore)*ISNUMBER(homescore))</f>
        <v>0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15</v>
      </c>
      <c r="AH14" s="22">
        <f t="shared" ref="AH14" si="29">SUMIF(home,AB14,visitorscore)+SUMIF(visitor,AB14,homescore)</f>
        <v>8</v>
      </c>
      <c r="AI14" s="81">
        <f t="shared" si="14"/>
        <v>7</v>
      </c>
      <c r="AJ14" s="50">
        <f t="shared" si="15"/>
        <v>4</v>
      </c>
      <c r="AK14" s="13">
        <f t="shared" si="16"/>
        <v>4000070015</v>
      </c>
    </row>
    <row r="15" spans="1:37" ht="16" customHeight="1" x14ac:dyDescent="0.35">
      <c r="B15" s="66">
        <v>2</v>
      </c>
      <c r="C15" s="67" t="str">
        <f>VLOOKUP(B15,B8:C13,2)</f>
        <v>DOLEŽAL Jan</v>
      </c>
      <c r="D15" s="28"/>
      <c r="E15" s="68">
        <v>3</v>
      </c>
      <c r="F15" s="29" t="s">
        <v>0</v>
      </c>
      <c r="G15" s="69">
        <v>1</v>
      </c>
      <c r="I15" s="66">
        <v>2</v>
      </c>
      <c r="J15" s="55" t="str">
        <f>VLOOKUP(I15,I8:J13,2)</f>
        <v>BEDNÁŘ Martin</v>
      </c>
      <c r="K15" s="81"/>
      <c r="L15" s="70">
        <f>IF(E15&gt;G15,1,0)+L14</f>
        <v>1</v>
      </c>
      <c r="M15" s="29" t="s">
        <v>0</v>
      </c>
      <c r="N15" s="71">
        <f>IF(E15&lt;G15,1,0)+N14</f>
        <v>1</v>
      </c>
      <c r="P15" s="25" t="str">
        <f t="array" ref="P15">INDEX(AB7:AB16,MATCH(LARGE($AK$7:$AK$16-ROW($AK$7:$AK$16)/COUNT($AK$7:$AK$16),ROW(P15)-ROW(P$8)+1),$AK$7:$AK$16-ROW($AK$7:$AK$16)/COUNT($AK$7:$AK$16),0))</f>
        <v>VOCÁSEK Jaroslav</v>
      </c>
      <c r="Q15" s="25">
        <f t="shared" si="25"/>
        <v>1</v>
      </c>
      <c r="R15" s="22">
        <f t="shared" si="3"/>
        <v>1</v>
      </c>
      <c r="S15" s="150">
        <f t="shared" si="4"/>
        <v>0</v>
      </c>
      <c r="T15" s="150">
        <f t="shared" si="5"/>
        <v>0</v>
      </c>
      <c r="U15" s="150">
        <f t="shared" si="6"/>
        <v>1</v>
      </c>
      <c r="V15" s="21">
        <f t="shared" si="7"/>
        <v>1</v>
      </c>
      <c r="W15" s="22">
        <f t="shared" si="8"/>
        <v>2</v>
      </c>
      <c r="X15" s="150">
        <f t="shared" si="9"/>
        <v>-1</v>
      </c>
      <c r="Y15" s="21">
        <f t="shared" si="10"/>
        <v>0</v>
      </c>
      <c r="AB15" s="27" t="str">
        <f>J11</f>
        <v>VOCÁSEK Jaroslav</v>
      </c>
      <c r="AC15" s="20">
        <f t="shared" si="11"/>
        <v>1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1</v>
      </c>
      <c r="AG15" s="21">
        <f t="shared" ref="AG15" si="30">SUMIF(home,AB15,homescore)+SUMIF(visitor,AB15,visitorscore)</f>
        <v>1</v>
      </c>
      <c r="AH15" s="22">
        <f t="shared" ref="AH15" si="31">SUMIF(home,AB15,visitorscore)+SUMIF(visitor,AB15,homescore)</f>
        <v>2</v>
      </c>
      <c r="AI15" s="81">
        <f t="shared" si="14"/>
        <v>-1</v>
      </c>
      <c r="AJ15" s="50">
        <f t="shared" si="15"/>
        <v>0</v>
      </c>
      <c r="AK15" s="13">
        <f t="shared" si="16"/>
        <v>-9999</v>
      </c>
    </row>
    <row r="16" spans="1:37" ht="16" customHeight="1" thickBot="1" x14ac:dyDescent="0.4">
      <c r="B16" s="72">
        <v>3</v>
      </c>
      <c r="C16" s="73" t="str">
        <f>VLOOKUP(B16,B8:C13,2)</f>
        <v>STOHANZL Erik</v>
      </c>
      <c r="D16" s="28"/>
      <c r="E16" s="74">
        <v>3</v>
      </c>
      <c r="F16" s="75" t="s">
        <v>0</v>
      </c>
      <c r="G16" s="76">
        <v>1</v>
      </c>
      <c r="I16" s="72">
        <v>1</v>
      </c>
      <c r="J16" s="57" t="str">
        <f>VLOOKUP(I16,I8:J13,2)</f>
        <v>KALINA Tomáš</v>
      </c>
      <c r="K16" s="81"/>
      <c r="L16" s="77">
        <f>IF(E16&gt;G16,1,0)+L15</f>
        <v>2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SOTCHI Dan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1</v>
      </c>
      <c r="W16" s="22">
        <f t="shared" si="8"/>
        <v>5</v>
      </c>
      <c r="X16" s="150">
        <f t="shared" si="9"/>
        <v>-4</v>
      </c>
      <c r="Y16" s="21">
        <f t="shared" si="10"/>
        <v>0</v>
      </c>
      <c r="AB16" s="27" t="str">
        <f>J12</f>
        <v>ŠUSTR Adam</v>
      </c>
      <c r="AC16" s="20">
        <f t="shared" si="11"/>
        <v>0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FEDIČ Lukáš</v>
      </c>
      <c r="Q17" s="25">
        <f t="shared" si="25"/>
        <v>1</v>
      </c>
      <c r="R17" s="22">
        <f t="shared" si="3"/>
        <v>1</v>
      </c>
      <c r="S17" s="150">
        <f t="shared" si="4"/>
        <v>0</v>
      </c>
      <c r="T17" s="150">
        <f t="shared" si="5"/>
        <v>0</v>
      </c>
      <c r="U17" s="150">
        <f t="shared" si="6"/>
        <v>1</v>
      </c>
      <c r="V17" s="21">
        <f t="shared" si="7"/>
        <v>2</v>
      </c>
      <c r="W17" s="22">
        <f t="shared" si="8"/>
        <v>7</v>
      </c>
      <c r="X17" s="150">
        <f t="shared" si="9"/>
        <v>-5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FEDIČ Lukáš</v>
      </c>
      <c r="D18" s="28"/>
      <c r="E18" s="60">
        <v>2</v>
      </c>
      <c r="F18" s="61" t="s">
        <v>0</v>
      </c>
      <c r="G18" s="62">
        <v>7</v>
      </c>
      <c r="I18" s="58">
        <v>2</v>
      </c>
      <c r="J18" s="63" t="str">
        <f>VLOOKUP(I18,I8:J13,2)</f>
        <v>BEDNÁŘ Martin</v>
      </c>
      <c r="K18" s="81"/>
      <c r="L18" s="64">
        <f>IF(E18&gt;G18,1,0)+L16</f>
        <v>2</v>
      </c>
      <c r="M18" s="61" t="s">
        <v>0</v>
      </c>
      <c r="N18" s="65">
        <f>IF(E18&lt;G18,1,0)+N16</f>
        <v>2</v>
      </c>
    </row>
    <row r="19" spans="2:25" ht="16" customHeight="1" x14ac:dyDescent="0.35">
      <c r="B19" s="66">
        <v>2</v>
      </c>
      <c r="C19" s="67" t="str">
        <f>VLOOKUP(B19,B8:C13,2)</f>
        <v>DOLEŽAL Jan</v>
      </c>
      <c r="D19" s="28"/>
      <c r="E19" s="68">
        <v>2</v>
      </c>
      <c r="F19" s="29" t="s">
        <v>0</v>
      </c>
      <c r="G19" s="69">
        <v>1</v>
      </c>
      <c r="I19" s="66">
        <v>4</v>
      </c>
      <c r="J19" s="55" t="str">
        <f>VLOOKUP(I19,I8:J13,2)</f>
        <v>VOCÁSEK Jaroslav</v>
      </c>
      <c r="K19" s="81"/>
      <c r="L19" s="70">
        <f>IF(E19&gt;G19,1,0)+L18</f>
        <v>3</v>
      </c>
      <c r="M19" s="29" t="s">
        <v>0</v>
      </c>
      <c r="N19" s="71">
        <f>IF(E19&lt;G19,1,0)+N18</f>
        <v>2</v>
      </c>
    </row>
    <row r="20" spans="2:25" ht="16" customHeight="1" thickBot="1" x14ac:dyDescent="0.4">
      <c r="B20" s="72">
        <v>3</v>
      </c>
      <c r="C20" s="73" t="str">
        <f>VLOOKUP(B20,B8:C13,2)</f>
        <v>STOHANZL Erik</v>
      </c>
      <c r="D20" s="28"/>
      <c r="E20" s="74">
        <v>4</v>
      </c>
      <c r="F20" s="75" t="s">
        <v>0</v>
      </c>
      <c r="G20" s="76">
        <v>2</v>
      </c>
      <c r="I20" s="72">
        <v>3</v>
      </c>
      <c r="J20" s="57" t="str">
        <f>VLOOKUP(I20,I8:J13,2)</f>
        <v>LUDVÍK Vojtěch</v>
      </c>
      <c r="K20" s="81"/>
      <c r="L20" s="77">
        <f>IF(E20&gt;G20,1,0)+L19</f>
        <v>4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4</v>
      </c>
      <c r="C22" s="59" t="str">
        <f>VLOOKUP(B22,B8:C13,2)</f>
        <v>KAŇA Simon</v>
      </c>
      <c r="D22" s="28"/>
      <c r="E22" s="60">
        <v>1</v>
      </c>
      <c r="F22" s="61" t="s">
        <v>0</v>
      </c>
      <c r="G22" s="62">
        <v>1</v>
      </c>
      <c r="I22" s="58">
        <v>1</v>
      </c>
      <c r="J22" s="63" t="str">
        <f>VLOOKUP(I22,I8:J13,2)</f>
        <v>KALINA Tomáš</v>
      </c>
      <c r="K22" s="81"/>
      <c r="L22" s="64">
        <f>IF(E22&gt;G22,1,0)+L20</f>
        <v>4</v>
      </c>
      <c r="M22" s="61" t="s">
        <v>0</v>
      </c>
      <c r="N22" s="65">
        <f>IF(E22&lt;G22,1,0)+N20</f>
        <v>2</v>
      </c>
    </row>
    <row r="23" spans="2:25" ht="16" customHeight="1" x14ac:dyDescent="0.35">
      <c r="B23" s="66">
        <v>2</v>
      </c>
      <c r="C23" s="67" t="str">
        <f>VLOOKUP(B23,B8:C13,2)</f>
        <v>DOLEŽAL Jan</v>
      </c>
      <c r="D23" s="28"/>
      <c r="E23" s="68">
        <v>3</v>
      </c>
      <c r="F23" s="29" t="s">
        <v>0</v>
      </c>
      <c r="G23" s="69">
        <v>8</v>
      </c>
      <c r="I23" s="66">
        <v>3</v>
      </c>
      <c r="J23" s="55" t="str">
        <f>VLOOKUP(I23,I8:J13,2)</f>
        <v>LUDVÍK Vojtěch</v>
      </c>
      <c r="K23" s="81"/>
      <c r="L23" s="70">
        <f>IF(E23&gt;G23,1,0)+L22</f>
        <v>4</v>
      </c>
      <c r="M23" s="29" t="s">
        <v>0</v>
      </c>
      <c r="N23" s="71">
        <f>IF(E23&lt;G23,1,0)+N22</f>
        <v>3</v>
      </c>
    </row>
    <row r="24" spans="2:25" ht="16" customHeight="1" thickBot="1" x14ac:dyDescent="0.4">
      <c r="B24" s="72">
        <v>3</v>
      </c>
      <c r="C24" s="73" t="str">
        <f>VLOOKUP(B24,B8:C13,2)</f>
        <v>STOHANZL Erik</v>
      </c>
      <c r="D24" s="28"/>
      <c r="E24" s="74">
        <v>1</v>
      </c>
      <c r="F24" s="75" t="s">
        <v>0</v>
      </c>
      <c r="G24" s="76">
        <v>0</v>
      </c>
      <c r="I24" s="72">
        <v>2</v>
      </c>
      <c r="J24" s="57" t="str">
        <f>VLOOKUP(I24,I8:J13,2)</f>
        <v>BEDNÁŘ Martin</v>
      </c>
      <c r="K24" s="81"/>
      <c r="L24" s="77">
        <f>IF(E24&gt;G24,1,0)+L23</f>
        <v>5</v>
      </c>
      <c r="M24" s="75" t="s">
        <v>0</v>
      </c>
      <c r="N24" s="78">
        <f>IF(E24&lt;G24,1,0)+N23</f>
        <v>3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20</v>
      </c>
      <c r="F26" s="143" t="s">
        <v>0</v>
      </c>
      <c r="G26" s="144">
        <f>SUM(visitorscore)</f>
        <v>26</v>
      </c>
      <c r="L26" s="31">
        <f>L24</f>
        <v>5</v>
      </c>
      <c r="M26" s="32" t="s">
        <v>0</v>
      </c>
      <c r="N26" s="33">
        <f>N24</f>
        <v>3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25C8-2AD2-4704-B0D6-45FEA2A46E3B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6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212</v>
      </c>
      <c r="C7" s="178" t="s">
        <v>11</v>
      </c>
      <c r="D7" s="38"/>
      <c r="E7" s="39"/>
      <c r="F7" s="40"/>
      <c r="G7" s="39"/>
      <c r="H7" s="41"/>
      <c r="I7" s="177" t="s">
        <v>213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DOHNAL Jiří</v>
      </c>
      <c r="AC7" s="49">
        <f>SUM(AD7:AF7)</f>
        <v>3</v>
      </c>
      <c r="AD7" s="42">
        <f t="array" ref="AD7">SUM((home=AB7)*(homescore&gt;visitorscore),(visitor=AB7)*(visitorscore&gt;homescore))</f>
        <v>3</v>
      </c>
      <c r="AE7" s="42">
        <f t="array" ref="AE7">SUM((home=AB7)*(homescore=visitorscore)*ISNUMBER(visitorscore),(visitor=AB7)*(visitorscore=homescore)*ISNUMBER(homescore))</f>
        <v>0</v>
      </c>
      <c r="AF7" s="42">
        <f t="array" ref="AF7">SUM((home=AB7)*(homescore&lt;visitorscore),(visitor=AB7)*(visitorscore&lt;homescore))</f>
        <v>0</v>
      </c>
      <c r="AG7" s="50">
        <f t="shared" ref="AG7" si="0">SUMIF(home,AB7,homescore)+SUMIF(visitor,AB7,visitorscore)</f>
        <v>20</v>
      </c>
      <c r="AH7" s="51">
        <f t="shared" ref="AH7" si="1">SUMIF(home,AB7,visitorscore)+SUMIF(visitor,AB7,homescore)</f>
        <v>10</v>
      </c>
      <c r="AI7" s="41">
        <f>AG7-AH7</f>
        <v>10</v>
      </c>
      <c r="AJ7" s="50">
        <f>(AD7*2)+AE7</f>
        <v>6</v>
      </c>
      <c r="AK7" s="37">
        <f>AG7+AI7*10000+AJ7*1000000000</f>
        <v>6000100020</v>
      </c>
    </row>
    <row r="8" spans="1:37" x14ac:dyDescent="0.35">
      <c r="B8" s="52">
        <v>1</v>
      </c>
      <c r="C8" s="53" t="s">
        <v>187</v>
      </c>
      <c r="I8" s="52">
        <v>1</v>
      </c>
      <c r="J8" s="157" t="s">
        <v>191</v>
      </c>
      <c r="P8" s="25" t="str">
        <f t="array" ref="P8">INDEX(AB7:AB16,MATCH(LARGE($AK$7:$AK$16-ROW($AK$7:$AK$16)/COUNT($AK$7:$AK$16),ROW(P8)-ROW(P$8)+1),$AK$7:$AK$16-ROW($AK$7:$AK$16)/COUNT($AK$7:$AK$16),0))</f>
        <v>DOHNAL Jiří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3</v>
      </c>
      <c r="T8" s="150">
        <f t="shared" ref="T8:T17" si="5">VLOOKUP($P8,$AB$7:$AJ$16,4,0)</f>
        <v>0</v>
      </c>
      <c r="U8" s="150">
        <f t="shared" ref="U8:U17" si="6">VLOOKUP($P8,$AB$7:$AJ$16,5,0)</f>
        <v>0</v>
      </c>
      <c r="V8" s="21">
        <f t="shared" ref="V8:V17" si="7">VLOOKUP($P8,$AB$7:$AJ$16,6,0)</f>
        <v>20</v>
      </c>
      <c r="W8" s="22">
        <f t="shared" ref="W8:W17" si="8">VLOOKUP($P8,$AB$7:$AJ$16,7,0)</f>
        <v>10</v>
      </c>
      <c r="X8" s="150">
        <f t="shared" ref="X8:X17" si="9">VLOOKUP($P8,$AB$7:$AJ$16,8,0)</f>
        <v>10</v>
      </c>
      <c r="Y8" s="21">
        <f t="shared" ref="Y8:Y17" si="10">VLOOKUP($P8,$AB$7:$AJ$16,9,0)</f>
        <v>6</v>
      </c>
      <c r="AB8" s="26" t="str">
        <f>C9</f>
        <v>HÁJEK Dalibor</v>
      </c>
      <c r="AC8" s="20">
        <f t="shared" ref="AC8:AC16" si="11">SUM(AD8:AF8)</f>
        <v>2</v>
      </c>
      <c r="AD8" s="150">
        <f t="array" ref="AD8">SUM((home=AB8)*(homescore&gt;visitorscore),(visitor=AB8)*(visitorscore&gt;homescore))</f>
        <v>0</v>
      </c>
      <c r="AE8" s="150">
        <f t="array" ref="AE8">SUM((home=AB8)*(homescore=visitorscore)*ISNUMBER(visitorscore),(visitor=AB8)*(visitorscore=homescore)*ISNUMBER(homescore))</f>
        <v>1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6</v>
      </c>
      <c r="AH8" s="22">
        <f t="shared" ref="AH8" si="13">SUMIF(home,AB8,visitorscore)+SUMIF(visitor,AB8,homescore)</f>
        <v>7</v>
      </c>
      <c r="AI8" s="81">
        <f t="shared" ref="AI8:AI16" si="14">AG8-AH8</f>
        <v>-1</v>
      </c>
      <c r="AJ8" s="50">
        <f t="shared" ref="AJ8:AJ16" si="15">(AD8*2)+AE8</f>
        <v>1</v>
      </c>
      <c r="AK8" s="13">
        <f t="shared" ref="AK8:AK16" si="16">AG8+AI8*10000+AJ8*1000000000</f>
        <v>999990006</v>
      </c>
    </row>
    <row r="9" spans="1:37" x14ac:dyDescent="0.35">
      <c r="B9" s="54">
        <v>2</v>
      </c>
      <c r="C9" s="55" t="s">
        <v>188</v>
      </c>
      <c r="I9" s="54">
        <v>2</v>
      </c>
      <c r="J9" s="155" t="s">
        <v>192</v>
      </c>
      <c r="P9" s="25" t="str">
        <f t="array" ref="P9">INDEX(AB7:AB16,MATCH(LARGE($AK$7:$AK$16-ROW($AK$7:$AK$16)/COUNT($AK$7:$AK$16),ROW(P9)-ROW(P$8)+1),$AK$7:$AK$16-ROW($AK$7:$AK$16)/COUNT($AK$7:$AK$16),0))</f>
        <v>NAGY Jiří</v>
      </c>
      <c r="Q9" s="25">
        <f t="shared" si="2"/>
        <v>1</v>
      </c>
      <c r="R9" s="22">
        <f t="shared" si="3"/>
        <v>3</v>
      </c>
      <c r="S9" s="150">
        <f t="shared" si="4"/>
        <v>2</v>
      </c>
      <c r="T9" s="150">
        <f t="shared" si="5"/>
        <v>0</v>
      </c>
      <c r="U9" s="150">
        <f t="shared" si="6"/>
        <v>1</v>
      </c>
      <c r="V9" s="21">
        <f t="shared" si="7"/>
        <v>8</v>
      </c>
      <c r="W9" s="22">
        <f t="shared" si="8"/>
        <v>7</v>
      </c>
      <c r="X9" s="150">
        <f t="shared" si="9"/>
        <v>1</v>
      </c>
      <c r="Y9" s="21">
        <f t="shared" si="10"/>
        <v>4</v>
      </c>
      <c r="AB9" s="26" t="str">
        <f>C10</f>
        <v>HADAŠČOK Petr</v>
      </c>
      <c r="AC9" s="20">
        <f t="shared" si="11"/>
        <v>2</v>
      </c>
      <c r="AD9" s="150">
        <f t="array" ref="AD9">SUM((home=AB9)*(homescore&gt;visitorscore),(visitor=AB9)*(visitorscore&gt;homescore))</f>
        <v>1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1</v>
      </c>
      <c r="AG9" s="21">
        <f t="shared" ref="AG9" si="17">SUMIF(home,AB9,homescore)+SUMIF(visitor,AB9,visitorscore)</f>
        <v>3</v>
      </c>
      <c r="AH9" s="22">
        <f t="shared" ref="AH9" si="18">SUMIF(home,AB9,visitorscore)+SUMIF(visitor,AB9,homescore)</f>
        <v>4</v>
      </c>
      <c r="AI9" s="81">
        <f t="shared" si="14"/>
        <v>-1</v>
      </c>
      <c r="AJ9" s="50">
        <f t="shared" si="15"/>
        <v>2</v>
      </c>
      <c r="AK9" s="13">
        <f t="shared" si="16"/>
        <v>1999990003</v>
      </c>
    </row>
    <row r="10" spans="1:37" x14ac:dyDescent="0.35">
      <c r="B10" s="54">
        <v>3</v>
      </c>
      <c r="C10" s="55" t="s">
        <v>189</v>
      </c>
      <c r="I10" s="54">
        <v>3</v>
      </c>
      <c r="J10" s="155" t="s">
        <v>193</v>
      </c>
      <c r="P10" s="25" t="str">
        <f t="array" ref="P10">INDEX(AB7:AB16,MATCH(LARGE($AK$7:$AK$16-ROW($AK$7:$AK$16)/COUNT($AK$7:$AK$16),ROW(P10)-ROW(P$8)+1),$AK$7:$AK$16-ROW($AK$7:$AK$16)/COUNT($AK$7:$AK$16),0))</f>
        <v>NAVRÁTIL Petr</v>
      </c>
      <c r="Q10" s="25">
        <f t="shared" si="2"/>
        <v>1</v>
      </c>
      <c r="R10" s="22">
        <f t="shared" si="3"/>
        <v>3</v>
      </c>
      <c r="S10" s="150">
        <f t="shared" si="4"/>
        <v>1</v>
      </c>
      <c r="T10" s="150">
        <f t="shared" si="5"/>
        <v>1</v>
      </c>
      <c r="U10" s="150">
        <f t="shared" si="6"/>
        <v>1</v>
      </c>
      <c r="V10" s="21">
        <f t="shared" si="7"/>
        <v>8</v>
      </c>
      <c r="W10" s="22">
        <f t="shared" si="8"/>
        <v>8</v>
      </c>
      <c r="X10" s="150">
        <f t="shared" si="9"/>
        <v>0</v>
      </c>
      <c r="Y10" s="21">
        <f t="shared" si="10"/>
        <v>3</v>
      </c>
      <c r="AB10" s="26" t="str">
        <f>C11</f>
        <v>BILKO Jan</v>
      </c>
      <c r="AC10" s="20">
        <f t="shared" si="11"/>
        <v>1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0</v>
      </c>
      <c r="AF10" s="150">
        <f t="array" ref="AF10">SUM((home=AB10)*(homescore&lt;visitorscore),(visitor=AB10)*(visitorscore&lt;homescore))</f>
        <v>1</v>
      </c>
      <c r="AG10" s="21">
        <f t="shared" ref="AG10" si="19">SUMIF(home,AB10,homescore)+SUMIF(visitor,AB10,visitorscore)</f>
        <v>4</v>
      </c>
      <c r="AH10" s="22">
        <f t="shared" ref="AH10" si="20">SUMIF(home,AB10,visitorscore)+SUMIF(visitor,AB10,homescore)</f>
        <v>5</v>
      </c>
      <c r="AI10" s="81">
        <f t="shared" si="14"/>
        <v>-1</v>
      </c>
      <c r="AJ10" s="50">
        <f t="shared" si="15"/>
        <v>0</v>
      </c>
      <c r="AK10" s="13">
        <f t="shared" si="16"/>
        <v>-9996</v>
      </c>
    </row>
    <row r="11" spans="1:37" x14ac:dyDescent="0.35">
      <c r="B11" s="54">
        <v>4</v>
      </c>
      <c r="C11" s="55" t="s">
        <v>190</v>
      </c>
      <c r="I11" s="54">
        <v>4</v>
      </c>
      <c r="J11" s="156" t="s">
        <v>194</v>
      </c>
      <c r="P11" s="25" t="str">
        <f t="array" ref="P11">INDEX(AB7:AB16,MATCH(LARGE($AK$7:$AK$16-ROW($AK$7:$AK$16)/COUNT($AK$7:$AK$16),ROW(P11)-ROW(P$8)+1),$AK$7:$AK$16-ROW($AK$7:$AK$16)/COUNT($AK$7:$AK$16),0))</f>
        <v>HADAŠČOK Petr</v>
      </c>
      <c r="Q11" s="25">
        <f t="shared" si="2"/>
        <v>1</v>
      </c>
      <c r="R11" s="22">
        <f t="shared" si="3"/>
        <v>2</v>
      </c>
      <c r="S11" s="150">
        <f t="shared" si="4"/>
        <v>1</v>
      </c>
      <c r="T11" s="150">
        <f t="shared" si="5"/>
        <v>0</v>
      </c>
      <c r="U11" s="150">
        <f t="shared" si="6"/>
        <v>1</v>
      </c>
      <c r="V11" s="21">
        <f t="shared" si="7"/>
        <v>3</v>
      </c>
      <c r="W11" s="22">
        <f t="shared" si="8"/>
        <v>4</v>
      </c>
      <c r="X11" s="150">
        <f t="shared" si="9"/>
        <v>-1</v>
      </c>
      <c r="Y11" s="21">
        <f t="shared" si="10"/>
        <v>2</v>
      </c>
      <c r="AB11" s="27" t="str">
        <f>C12</f>
        <v>KURÁŇ Adam</v>
      </c>
      <c r="AC11" s="20">
        <f t="shared" si="11"/>
        <v>1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1</v>
      </c>
      <c r="AG11" s="21">
        <f t="shared" ref="AG11" si="21">SUMIF(home,AB11,homescore)+SUMIF(visitor,AB11,visitorscore)</f>
        <v>0</v>
      </c>
      <c r="AH11" s="22">
        <f t="shared" ref="AH11" si="22">SUMIF(home,AB11,visitorscore)+SUMIF(visitor,AB11,homescore)</f>
        <v>1</v>
      </c>
      <c r="AI11" s="81">
        <f t="shared" si="14"/>
        <v>-1</v>
      </c>
      <c r="AJ11" s="50">
        <f t="shared" si="15"/>
        <v>0</v>
      </c>
      <c r="AK11" s="13">
        <f t="shared" si="16"/>
        <v>-10000</v>
      </c>
    </row>
    <row r="12" spans="1:37" ht="16" thickBot="1" x14ac:dyDescent="0.4">
      <c r="B12" s="56">
        <v>5</v>
      </c>
      <c r="C12" s="57" t="s">
        <v>207</v>
      </c>
      <c r="I12" s="56">
        <v>5</v>
      </c>
      <c r="J12" s="57"/>
      <c r="P12" s="25" t="str">
        <f t="array" ref="P12">INDEX(AB7:AB16,MATCH(LARGE($AK$7:$AK$16-ROW($AK$7:$AK$16)/COUNT($AK$7:$AK$16),ROW(P12)-ROW(P$8)+1),$AK$7:$AK$16-ROW($AK$7:$AK$16)/COUNT($AK$7:$AK$16),0))</f>
        <v>ŠÍMA Pavel</v>
      </c>
      <c r="Q12" s="25">
        <f>IF(R12&gt;=1,1,0)</f>
        <v>1</v>
      </c>
      <c r="R12" s="22">
        <f t="shared" si="3"/>
        <v>3</v>
      </c>
      <c r="S12" s="150">
        <f t="shared" si="4"/>
        <v>1</v>
      </c>
      <c r="T12" s="150">
        <f t="shared" si="5"/>
        <v>0</v>
      </c>
      <c r="U12" s="150">
        <f t="shared" si="6"/>
        <v>2</v>
      </c>
      <c r="V12" s="21">
        <f t="shared" si="7"/>
        <v>11</v>
      </c>
      <c r="W12" s="22">
        <f t="shared" si="8"/>
        <v>18</v>
      </c>
      <c r="X12" s="150">
        <f t="shared" si="9"/>
        <v>-7</v>
      </c>
      <c r="Y12" s="21">
        <f t="shared" si="10"/>
        <v>2</v>
      </c>
      <c r="AB12" s="27" t="str">
        <f>J8</f>
        <v>NAGY Jiří</v>
      </c>
      <c r="AC12" s="20">
        <f t="shared" si="11"/>
        <v>3</v>
      </c>
      <c r="AD12" s="150">
        <f t="array" ref="AD12">SUM((home=AB12)*(homescore&gt;visitorscore),(visitor=AB12)*(visitorscore&gt;homescore))</f>
        <v>2</v>
      </c>
      <c r="AE12" s="150">
        <f t="array" ref="AE12">SUM((home=AB12)*(homescore=visitorscore)*ISNUMBER(visitorscore),(visitor=AB12)*(visitorscore=homescore)*ISNUMBER(homescore))</f>
        <v>0</v>
      </c>
      <c r="AF12" s="150">
        <f t="array" ref="AF12">SUM((home=AB12)*(homescore&lt;visitorscore),(visitor=AB12)*(visitorscore&lt;homescore))</f>
        <v>1</v>
      </c>
      <c r="AG12" s="21">
        <f t="shared" ref="AG12" si="23">SUMIF(home,AB12,homescore)+SUMIF(visitor,AB12,visitorscore)</f>
        <v>8</v>
      </c>
      <c r="AH12" s="22">
        <f t="shared" ref="AH12" si="24">SUMIF(home,AB12,visitorscore)+SUMIF(visitor,AB12,homescore)</f>
        <v>7</v>
      </c>
      <c r="AI12" s="81">
        <f t="shared" si="14"/>
        <v>1</v>
      </c>
      <c r="AJ12" s="50">
        <f t="shared" si="15"/>
        <v>4</v>
      </c>
      <c r="AK12" s="13">
        <f t="shared" si="16"/>
        <v>4000010008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HÁJEK Dalibor</v>
      </c>
      <c r="Q13" s="25">
        <f t="shared" ref="Q13:Q17" si="25">IF(R13&gt;=1,1,0)</f>
        <v>1</v>
      </c>
      <c r="R13" s="22">
        <f t="shared" si="3"/>
        <v>2</v>
      </c>
      <c r="S13" s="150">
        <f t="shared" si="4"/>
        <v>0</v>
      </c>
      <c r="T13" s="150">
        <f t="shared" si="5"/>
        <v>1</v>
      </c>
      <c r="U13" s="150">
        <f t="shared" si="6"/>
        <v>1</v>
      </c>
      <c r="V13" s="21">
        <f t="shared" si="7"/>
        <v>6</v>
      </c>
      <c r="W13" s="22">
        <f t="shared" si="8"/>
        <v>7</v>
      </c>
      <c r="X13" s="150">
        <f t="shared" si="9"/>
        <v>-1</v>
      </c>
      <c r="Y13" s="21">
        <f t="shared" si="10"/>
        <v>1</v>
      </c>
      <c r="AB13" s="27" t="str">
        <f>J9</f>
        <v>ŠÍMA Pavel</v>
      </c>
      <c r="AC13" s="20">
        <f t="shared" si="11"/>
        <v>3</v>
      </c>
      <c r="AD13" s="150">
        <f t="array" ref="AD13">SUM((home=AB13)*(homescore&gt;visitorscore),(visitor=AB13)*(visitorscore&gt;homescore))</f>
        <v>1</v>
      </c>
      <c r="AE13" s="150">
        <f t="array" ref="AE13">SUM((home=AB13)*(homescore=visitorscore)*ISNUMBER(visitorscore),(visitor=AB13)*(visitorscore=homescore)*ISNUMBER(homescore))</f>
        <v>0</v>
      </c>
      <c r="AF13" s="150">
        <f t="array" ref="AF13">SUM((home=AB13)*(homescore&lt;visitorscore),(visitor=AB13)*(visitorscore&lt;homescore))</f>
        <v>2</v>
      </c>
      <c r="AG13" s="21">
        <f t="shared" ref="AG13" si="26">SUMIF(home,AB13,homescore)+SUMIF(visitor,AB13,visitorscore)</f>
        <v>11</v>
      </c>
      <c r="AH13" s="22">
        <f t="shared" ref="AH13" si="27">SUMIF(home,AB13,visitorscore)+SUMIF(visitor,AB13,homescore)</f>
        <v>18</v>
      </c>
      <c r="AI13" s="81">
        <f t="shared" si="14"/>
        <v>-7</v>
      </c>
      <c r="AJ13" s="50">
        <f t="shared" si="15"/>
        <v>2</v>
      </c>
      <c r="AK13" s="13">
        <f t="shared" si="16"/>
        <v>1999930011</v>
      </c>
    </row>
    <row r="14" spans="1:37" ht="16" customHeight="1" x14ac:dyDescent="0.35">
      <c r="B14" s="58">
        <v>1</v>
      </c>
      <c r="C14" s="59" t="str">
        <f>VLOOKUP(B14,B8:C13,2)</f>
        <v>DOHNAL Jiří</v>
      </c>
      <c r="D14" s="28"/>
      <c r="E14" s="60">
        <v>3</v>
      </c>
      <c r="F14" s="61" t="s">
        <v>0</v>
      </c>
      <c r="G14" s="62">
        <v>2</v>
      </c>
      <c r="I14" s="58">
        <v>3</v>
      </c>
      <c r="J14" s="63" t="str">
        <f>VLOOKUP(I14,I8:J13,2)</f>
        <v>NAVRÁTIL Petr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BERAN Filip</v>
      </c>
      <c r="Q14" s="25">
        <f t="shared" si="25"/>
        <v>0</v>
      </c>
      <c r="R14" s="22">
        <f t="shared" si="3"/>
        <v>0</v>
      </c>
      <c r="S14" s="150">
        <f t="shared" si="4"/>
        <v>0</v>
      </c>
      <c r="T14" s="150">
        <f t="shared" si="5"/>
        <v>0</v>
      </c>
      <c r="U14" s="150">
        <f t="shared" si="6"/>
        <v>0</v>
      </c>
      <c r="V14" s="21">
        <f t="shared" si="7"/>
        <v>0</v>
      </c>
      <c r="W14" s="22">
        <f t="shared" si="8"/>
        <v>0</v>
      </c>
      <c r="X14" s="150">
        <f t="shared" si="9"/>
        <v>0</v>
      </c>
      <c r="Y14" s="21">
        <f t="shared" si="10"/>
        <v>0</v>
      </c>
      <c r="AB14" s="27" t="str">
        <f>J10</f>
        <v>NAVRÁTIL Petr</v>
      </c>
      <c r="AC14" s="20">
        <f t="shared" si="11"/>
        <v>3</v>
      </c>
      <c r="AD14" s="150">
        <f t="array" ref="AD14">SUM((home=AB14)*(homescore&gt;visitorscore),(visitor=AB14)*(visitorscore&gt;homescore))</f>
        <v>1</v>
      </c>
      <c r="AE14" s="150">
        <f t="array" ref="AE14">SUM((home=AB14)*(homescore=visitorscore)*ISNUMBER(visitorscore),(visitor=AB14)*(visitorscore=homescore)*ISNUMBER(homescore))</f>
        <v>1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8</v>
      </c>
      <c r="AH14" s="22">
        <f t="shared" ref="AH14" si="29">SUMIF(home,AB14,visitorscore)+SUMIF(visitor,AB14,homescore)</f>
        <v>8</v>
      </c>
      <c r="AI14" s="81">
        <f t="shared" si="14"/>
        <v>0</v>
      </c>
      <c r="AJ14" s="50">
        <f t="shared" si="15"/>
        <v>3</v>
      </c>
      <c r="AK14" s="13">
        <f t="shared" si="16"/>
        <v>3000000008</v>
      </c>
    </row>
    <row r="15" spans="1:37" ht="16" customHeight="1" x14ac:dyDescent="0.35">
      <c r="B15" s="66">
        <v>2</v>
      </c>
      <c r="C15" s="67" t="str">
        <f>VLOOKUP(B15,B8:C13,2)</f>
        <v>HÁJEK Dalibor</v>
      </c>
      <c r="D15" s="28"/>
      <c r="E15" s="68">
        <v>5</v>
      </c>
      <c r="F15" s="29" t="s">
        <v>0</v>
      </c>
      <c r="G15" s="69">
        <v>6</v>
      </c>
      <c r="I15" s="66">
        <v>2</v>
      </c>
      <c r="J15" s="55" t="str">
        <f>VLOOKUP(I15,I8:J13,2)</f>
        <v>ŠÍMA Pavel</v>
      </c>
      <c r="K15" s="81"/>
      <c r="L15" s="70">
        <f>IF(E15&gt;G15,1,0)+L14</f>
        <v>1</v>
      </c>
      <c r="M15" s="29" t="s">
        <v>0</v>
      </c>
      <c r="N15" s="71">
        <f>IF(E15&lt;G15,1,0)+N14</f>
        <v>1</v>
      </c>
      <c r="P15" s="25">
        <f t="array" ref="P15">INDEX(AB7:AB16,MATCH(LARGE($AK$7:$AK$16-ROW($AK$7:$AK$16)/COUNT($AK$7:$AK$16),ROW(P15)-ROW(P$8)+1),$AK$7:$AK$16-ROW($AK$7:$AK$16)/COUNT($AK$7:$AK$16),0))</f>
        <v>0</v>
      </c>
      <c r="Q15" s="25">
        <f t="shared" si="25"/>
        <v>0</v>
      </c>
      <c r="R15" s="22">
        <f t="shared" si="3"/>
        <v>0</v>
      </c>
      <c r="S15" s="150">
        <f t="shared" si="4"/>
        <v>0</v>
      </c>
      <c r="T15" s="150">
        <f t="shared" si="5"/>
        <v>0</v>
      </c>
      <c r="U15" s="150">
        <f t="shared" si="6"/>
        <v>0</v>
      </c>
      <c r="V15" s="21">
        <f t="shared" si="7"/>
        <v>0</v>
      </c>
      <c r="W15" s="22">
        <f t="shared" si="8"/>
        <v>0</v>
      </c>
      <c r="X15" s="150">
        <f t="shared" si="9"/>
        <v>0</v>
      </c>
      <c r="Y15" s="21">
        <f t="shared" si="10"/>
        <v>0</v>
      </c>
      <c r="AB15" s="27" t="str">
        <f>J11</f>
        <v>BERAN Filip</v>
      </c>
      <c r="AC15" s="20">
        <f t="shared" si="11"/>
        <v>0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0</v>
      </c>
      <c r="AG15" s="21">
        <f t="shared" ref="AG15" si="30">SUMIF(home,AB15,homescore)+SUMIF(visitor,AB15,visitorscore)</f>
        <v>0</v>
      </c>
      <c r="AH15" s="22">
        <f t="shared" ref="AH15" si="31">SUMIF(home,AB15,visitorscore)+SUMIF(visitor,AB15,homescore)</f>
        <v>0</v>
      </c>
      <c r="AI15" s="81">
        <f t="shared" si="14"/>
        <v>0</v>
      </c>
      <c r="AJ15" s="50">
        <f t="shared" si="15"/>
        <v>0</v>
      </c>
      <c r="AK15" s="13">
        <f t="shared" si="16"/>
        <v>0</v>
      </c>
    </row>
    <row r="16" spans="1:37" ht="16" customHeight="1" thickBot="1" x14ac:dyDescent="0.4">
      <c r="B16" s="72">
        <v>3</v>
      </c>
      <c r="C16" s="73" t="str">
        <f>VLOOKUP(B16,B8:C13,2)</f>
        <v>HADAŠČOK Petr</v>
      </c>
      <c r="D16" s="28"/>
      <c r="E16" s="74">
        <v>1</v>
      </c>
      <c r="F16" s="75" t="s">
        <v>0</v>
      </c>
      <c r="G16" s="76">
        <v>3</v>
      </c>
      <c r="I16" s="72">
        <v>1</v>
      </c>
      <c r="J16" s="57" t="str">
        <f>VLOOKUP(I16,I8:J13,2)</f>
        <v>NAGY Jiří</v>
      </c>
      <c r="K16" s="81"/>
      <c r="L16" s="77">
        <f>IF(E16&gt;G16,1,0)+L15</f>
        <v>1</v>
      </c>
      <c r="M16" s="75" t="s">
        <v>0</v>
      </c>
      <c r="N16" s="78">
        <f>IF(E16&lt;G16,1,0)+N15</f>
        <v>2</v>
      </c>
      <c r="P16" s="25" t="str">
        <f t="array" ref="P16">INDEX(AB7:AB16,MATCH(LARGE($AK$7:$AK$16-ROW($AK$7:$AK$16)/COUNT($AK$7:$AK$16),ROW(P16)-ROW(P$8)+1),$AK$7:$AK$16-ROW($AK$7:$AK$16)/COUNT($AK$7:$AK$16),0))</f>
        <v>BILKO Jan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4</v>
      </c>
      <c r="W16" s="22">
        <f t="shared" si="8"/>
        <v>5</v>
      </c>
      <c r="X16" s="150">
        <f t="shared" si="9"/>
        <v>-1</v>
      </c>
      <c r="Y16" s="21">
        <f t="shared" si="10"/>
        <v>0</v>
      </c>
      <c r="AB16" s="27">
        <f>J12</f>
        <v>0</v>
      </c>
      <c r="AC16" s="20">
        <f t="shared" si="11"/>
        <v>0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KURÁŇ Adam</v>
      </c>
      <c r="Q17" s="25">
        <f t="shared" si="25"/>
        <v>1</v>
      </c>
      <c r="R17" s="22">
        <f t="shared" si="3"/>
        <v>1</v>
      </c>
      <c r="S17" s="150">
        <f t="shared" si="4"/>
        <v>0</v>
      </c>
      <c r="T17" s="150">
        <f t="shared" si="5"/>
        <v>0</v>
      </c>
      <c r="U17" s="150">
        <f t="shared" si="6"/>
        <v>1</v>
      </c>
      <c r="V17" s="21">
        <f t="shared" si="7"/>
        <v>0</v>
      </c>
      <c r="W17" s="22">
        <f t="shared" si="8"/>
        <v>1</v>
      </c>
      <c r="X17" s="150">
        <f t="shared" si="9"/>
        <v>-1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DOHNAL Jiří</v>
      </c>
      <c r="D18" s="28"/>
      <c r="E18" s="60">
        <v>11</v>
      </c>
      <c r="F18" s="61" t="s">
        <v>0</v>
      </c>
      <c r="G18" s="62">
        <v>4</v>
      </c>
      <c r="I18" s="58">
        <v>2</v>
      </c>
      <c r="J18" s="63" t="str">
        <f>VLOOKUP(I18,I8:J13,2)</f>
        <v>ŠÍMA Pavel</v>
      </c>
      <c r="K18" s="81"/>
      <c r="L18" s="64">
        <f>IF(E18&gt;G18,1,0)+L16</f>
        <v>2</v>
      </c>
      <c r="M18" s="61" t="s">
        <v>0</v>
      </c>
      <c r="N18" s="65">
        <f>IF(E18&lt;G18,1,0)+N16</f>
        <v>2</v>
      </c>
    </row>
    <row r="19" spans="2:25" ht="16" customHeight="1" x14ac:dyDescent="0.35">
      <c r="B19" s="66">
        <v>5</v>
      </c>
      <c r="C19" s="67" t="str">
        <f>VLOOKUP(B19,B8:C13,2)</f>
        <v>KURÁŇ Adam</v>
      </c>
      <c r="D19" s="28"/>
      <c r="E19" s="68">
        <v>0</v>
      </c>
      <c r="F19" s="29" t="s">
        <v>0</v>
      </c>
      <c r="G19" s="69">
        <v>1</v>
      </c>
      <c r="I19" s="66">
        <v>1</v>
      </c>
      <c r="J19" s="55" t="str">
        <f>VLOOKUP(I19,I8:J13,2)</f>
        <v>NAGY Jiří</v>
      </c>
      <c r="K19" s="81"/>
      <c r="L19" s="70">
        <f>IF(E19&gt;G19,1,0)+L18</f>
        <v>2</v>
      </c>
      <c r="M19" s="29" t="s">
        <v>0</v>
      </c>
      <c r="N19" s="71">
        <f>IF(E19&lt;G19,1,0)+N18</f>
        <v>3</v>
      </c>
    </row>
    <row r="20" spans="2:25" ht="16" customHeight="1" thickBot="1" x14ac:dyDescent="0.4">
      <c r="B20" s="72">
        <v>4</v>
      </c>
      <c r="C20" s="73" t="str">
        <f>VLOOKUP(B20,B8:C13,2)</f>
        <v>BILKO Jan</v>
      </c>
      <c r="D20" s="28"/>
      <c r="E20" s="74">
        <v>4</v>
      </c>
      <c r="F20" s="75" t="s">
        <v>0</v>
      </c>
      <c r="G20" s="76">
        <v>5</v>
      </c>
      <c r="I20" s="72">
        <v>3</v>
      </c>
      <c r="J20" s="57" t="str">
        <f>VLOOKUP(I20,I8:J13,2)</f>
        <v>NAVRÁTIL Petr</v>
      </c>
      <c r="K20" s="81"/>
      <c r="L20" s="77">
        <f>IF(E20&gt;G20,1,0)+L19</f>
        <v>2</v>
      </c>
      <c r="M20" s="75" t="s">
        <v>0</v>
      </c>
      <c r="N20" s="78">
        <f>IF(E20&lt;G20,1,0)+N19</f>
        <v>4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DOHNAL Jiří</v>
      </c>
      <c r="D22" s="28"/>
      <c r="E22" s="60">
        <v>6</v>
      </c>
      <c r="F22" s="61" t="s">
        <v>0</v>
      </c>
      <c r="G22" s="62">
        <v>4</v>
      </c>
      <c r="I22" s="58">
        <v>1</v>
      </c>
      <c r="J22" s="63" t="str">
        <f>VLOOKUP(I22,I8:J13,2)</f>
        <v>NAGY Jiří</v>
      </c>
      <c r="K22" s="81"/>
      <c r="L22" s="64">
        <f>IF(E22&gt;G22,1,0)+L20</f>
        <v>3</v>
      </c>
      <c r="M22" s="61" t="s">
        <v>0</v>
      </c>
      <c r="N22" s="65">
        <f>IF(E22&lt;G22,1,0)+N20</f>
        <v>4</v>
      </c>
    </row>
    <row r="23" spans="2:25" ht="16" customHeight="1" x14ac:dyDescent="0.35">
      <c r="B23" s="66">
        <v>2</v>
      </c>
      <c r="C23" s="67" t="str">
        <f>VLOOKUP(B23,B8:C13,2)</f>
        <v>HÁJEK Dalibor</v>
      </c>
      <c r="D23" s="28"/>
      <c r="E23" s="68">
        <v>1</v>
      </c>
      <c r="F23" s="29" t="s">
        <v>0</v>
      </c>
      <c r="G23" s="69">
        <v>1</v>
      </c>
      <c r="I23" s="66">
        <v>3</v>
      </c>
      <c r="J23" s="55" t="str">
        <f>VLOOKUP(I23,I8:J13,2)</f>
        <v>NAVRÁTIL Petr</v>
      </c>
      <c r="K23" s="81"/>
      <c r="L23" s="70">
        <f>IF(E23&gt;G23,1,0)+L22</f>
        <v>3</v>
      </c>
      <c r="M23" s="29" t="s">
        <v>0</v>
      </c>
      <c r="N23" s="71">
        <f>IF(E23&lt;G23,1,0)+N22</f>
        <v>4</v>
      </c>
    </row>
    <row r="24" spans="2:25" ht="16" customHeight="1" thickBot="1" x14ac:dyDescent="0.4">
      <c r="B24" s="72">
        <v>3</v>
      </c>
      <c r="C24" s="73" t="str">
        <f>VLOOKUP(B24,B8:C13,2)</f>
        <v>HADAŠČOK Petr</v>
      </c>
      <c r="D24" s="28"/>
      <c r="E24" s="74">
        <v>2</v>
      </c>
      <c r="F24" s="75" t="s">
        <v>0</v>
      </c>
      <c r="G24" s="76">
        <v>1</v>
      </c>
      <c r="I24" s="72">
        <v>2</v>
      </c>
      <c r="J24" s="57" t="str">
        <f>VLOOKUP(I24,I8:J13,2)</f>
        <v>ŠÍMA Pavel</v>
      </c>
      <c r="K24" s="81"/>
      <c r="L24" s="77">
        <f>IF(E24&gt;G24,1,0)+L23</f>
        <v>4</v>
      </c>
      <c r="M24" s="75" t="s">
        <v>0</v>
      </c>
      <c r="N24" s="78">
        <f>IF(E24&lt;G24,1,0)+N23</f>
        <v>4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33</v>
      </c>
      <c r="F26" s="143" t="s">
        <v>0</v>
      </c>
      <c r="G26" s="144">
        <f>SUM(visitorscore)</f>
        <v>27</v>
      </c>
      <c r="L26" s="31">
        <f>L24</f>
        <v>4</v>
      </c>
      <c r="M26" s="32" t="s">
        <v>0</v>
      </c>
      <c r="N26" s="33">
        <f>N24</f>
        <v>4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2A70-E16D-4813-AFA2-C2D46AEAF7FC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7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214</v>
      </c>
      <c r="C7" s="178" t="s">
        <v>11</v>
      </c>
      <c r="D7" s="38"/>
      <c r="E7" s="39"/>
      <c r="F7" s="40"/>
      <c r="G7" s="39"/>
      <c r="H7" s="41"/>
      <c r="I7" s="177" t="s">
        <v>215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STLOUKAL Mojmír</v>
      </c>
      <c r="AC7" s="49">
        <f>SUM(AD7:AF7)</f>
        <v>3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2</v>
      </c>
      <c r="AF7" s="42">
        <f t="array" ref="AF7">SUM((home=AB7)*(homescore&lt;visitorscore),(visitor=AB7)*(visitorscore&lt;homescore))</f>
        <v>0</v>
      </c>
      <c r="AG7" s="50">
        <f t="shared" ref="AG7" si="0">SUMIF(home,AB7,homescore)+SUMIF(visitor,AB7,visitorscore)</f>
        <v>6</v>
      </c>
      <c r="AH7" s="51">
        <f t="shared" ref="AH7" si="1">SUMIF(home,AB7,visitorscore)+SUMIF(visitor,AB7,homescore)</f>
        <v>3</v>
      </c>
      <c r="AI7" s="41">
        <f>AG7-AH7</f>
        <v>3</v>
      </c>
      <c r="AJ7" s="50">
        <f>(AD7*2)+AE7</f>
        <v>4</v>
      </c>
      <c r="AK7" s="37">
        <f>AG7+AI7*10000+AJ7*1000000000</f>
        <v>4000030006</v>
      </c>
    </row>
    <row r="8" spans="1:37" x14ac:dyDescent="0.35">
      <c r="B8" s="52">
        <v>1</v>
      </c>
      <c r="C8" s="53" t="s">
        <v>195</v>
      </c>
      <c r="I8" s="52">
        <v>1</v>
      </c>
      <c r="J8" s="157" t="s">
        <v>199</v>
      </c>
      <c r="P8" s="25" t="str">
        <f t="array" ref="P8">INDEX(AB7:AB16,MATCH(LARGE($AK$7:$AK$16-ROW($AK$7:$AK$16)/COUNT($AK$7:$AK$16),ROW(P8)-ROW(P$8)+1),$AK$7:$AK$16-ROW($AK$7:$AK$16)/COUNT($AK$7:$AK$16),0))</f>
        <v>STLOUKAL Mojmír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1</v>
      </c>
      <c r="T8" s="150">
        <f t="shared" ref="T8:T17" si="5">VLOOKUP($P8,$AB$7:$AJ$16,4,0)</f>
        <v>2</v>
      </c>
      <c r="U8" s="150">
        <f t="shared" ref="U8:U17" si="6">VLOOKUP($P8,$AB$7:$AJ$16,5,0)</f>
        <v>0</v>
      </c>
      <c r="V8" s="21">
        <f t="shared" ref="V8:V17" si="7">VLOOKUP($P8,$AB$7:$AJ$16,6,0)</f>
        <v>6</v>
      </c>
      <c r="W8" s="22">
        <f t="shared" ref="W8:W17" si="8">VLOOKUP($P8,$AB$7:$AJ$16,7,0)</f>
        <v>3</v>
      </c>
      <c r="X8" s="150">
        <f t="shared" ref="X8:X17" si="9">VLOOKUP($P8,$AB$7:$AJ$16,8,0)</f>
        <v>3</v>
      </c>
      <c r="Y8" s="21">
        <f t="shared" ref="Y8:Y17" si="10">VLOOKUP($P8,$AB$7:$AJ$16,9,0)</f>
        <v>4</v>
      </c>
      <c r="AB8" s="26" t="str">
        <f>C9</f>
        <v>GRABINSKÁ Veronika</v>
      </c>
      <c r="AC8" s="20">
        <f t="shared" ref="AC8:AC16" si="11">SUM(AD8:AF8)</f>
        <v>3</v>
      </c>
      <c r="AD8" s="150">
        <f t="array" ref="AD8">SUM((home=AB8)*(homescore&gt;visitorscore),(visitor=AB8)*(visitorscore&gt;homescore))</f>
        <v>1</v>
      </c>
      <c r="AE8" s="150">
        <f t="array" ref="AE8">SUM((home=AB8)*(homescore=visitorscore)*ISNUMBER(visitorscore),(visitor=AB8)*(visitorscore=homescore)*ISNUMBER(homescore))</f>
        <v>1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9</v>
      </c>
      <c r="AH8" s="22">
        <f t="shared" ref="AH8" si="13">SUMIF(home,AB8,visitorscore)+SUMIF(visitor,AB8,homescore)</f>
        <v>7</v>
      </c>
      <c r="AI8" s="81">
        <f t="shared" ref="AI8:AI16" si="14">AG8-AH8</f>
        <v>2</v>
      </c>
      <c r="AJ8" s="50">
        <f t="shared" ref="AJ8:AJ16" si="15">(AD8*2)+AE8</f>
        <v>3</v>
      </c>
      <c r="AK8" s="13">
        <f t="shared" ref="AK8:AK16" si="16">AG8+AI8*10000+AJ8*1000000000</f>
        <v>3000020009</v>
      </c>
    </row>
    <row r="9" spans="1:37" x14ac:dyDescent="0.35">
      <c r="B9" s="54">
        <v>2</v>
      </c>
      <c r="C9" s="55" t="s">
        <v>196</v>
      </c>
      <c r="I9" s="54">
        <v>2</v>
      </c>
      <c r="J9" s="155" t="s">
        <v>200</v>
      </c>
      <c r="P9" s="25" t="str">
        <f t="array" ref="P9">INDEX(AB7:AB16,MATCH(LARGE($AK$7:$AK$16-ROW($AK$7:$AK$16)/COUNT($AK$7:$AK$16),ROW(P9)-ROW(P$8)+1),$AK$7:$AK$16-ROW($AK$7:$AK$16)/COUNT($AK$7:$AK$16),0))</f>
        <v>JUSTRA Michal</v>
      </c>
      <c r="Q9" s="25">
        <f t="shared" si="2"/>
        <v>1</v>
      </c>
      <c r="R9" s="22">
        <f t="shared" si="3"/>
        <v>3</v>
      </c>
      <c r="S9" s="150">
        <f t="shared" si="4"/>
        <v>1</v>
      </c>
      <c r="T9" s="150">
        <f t="shared" si="5"/>
        <v>2</v>
      </c>
      <c r="U9" s="150">
        <f t="shared" si="6"/>
        <v>0</v>
      </c>
      <c r="V9" s="21">
        <f t="shared" si="7"/>
        <v>5</v>
      </c>
      <c r="W9" s="22">
        <f t="shared" si="8"/>
        <v>4</v>
      </c>
      <c r="X9" s="150">
        <f t="shared" si="9"/>
        <v>1</v>
      </c>
      <c r="Y9" s="21">
        <f t="shared" si="10"/>
        <v>4</v>
      </c>
      <c r="AB9" s="26" t="str">
        <f>C10</f>
        <v>HROZ Lukáš</v>
      </c>
      <c r="AC9" s="20">
        <f t="shared" si="11"/>
        <v>3</v>
      </c>
      <c r="AD9" s="150">
        <f t="array" ref="AD9">SUM((home=AB9)*(homescore&gt;visitorscore),(visitor=AB9)*(visitorscore&gt;homescore))</f>
        <v>0</v>
      </c>
      <c r="AE9" s="150">
        <f t="array" ref="AE9">SUM((home=AB9)*(homescore=visitorscore)*ISNUMBER(visitorscore),(visitor=AB9)*(visitorscore=homescore)*ISNUMBER(homescore))</f>
        <v>2</v>
      </c>
      <c r="AF9" s="150">
        <f t="array" ref="AF9">SUM((home=AB9)*(homescore&lt;visitorscore),(visitor=AB9)*(visitorscore&lt;homescore))</f>
        <v>1</v>
      </c>
      <c r="AG9" s="21">
        <f t="shared" ref="AG9" si="17">SUMIF(home,AB9,homescore)+SUMIF(visitor,AB9,visitorscore)</f>
        <v>3</v>
      </c>
      <c r="AH9" s="22">
        <f t="shared" ref="AH9" si="18">SUMIF(home,AB9,visitorscore)+SUMIF(visitor,AB9,homescore)</f>
        <v>6</v>
      </c>
      <c r="AI9" s="81">
        <f t="shared" si="14"/>
        <v>-3</v>
      </c>
      <c r="AJ9" s="50">
        <f t="shared" si="15"/>
        <v>2</v>
      </c>
      <c r="AK9" s="13">
        <f t="shared" si="16"/>
        <v>1999970003</v>
      </c>
    </row>
    <row r="10" spans="1:37" x14ac:dyDescent="0.35">
      <c r="B10" s="54">
        <v>3</v>
      </c>
      <c r="C10" s="55" t="s">
        <v>197</v>
      </c>
      <c r="I10" s="54">
        <v>3</v>
      </c>
      <c r="J10" s="155" t="s">
        <v>201</v>
      </c>
      <c r="P10" s="25" t="str">
        <f t="array" ref="P10">INDEX(AB7:AB16,MATCH(LARGE($AK$7:$AK$16-ROW($AK$7:$AK$16)/COUNT($AK$7:$AK$16),ROW(P10)-ROW(P$8)+1),$AK$7:$AK$16-ROW($AK$7:$AK$16)/COUNT($AK$7:$AK$16),0))</f>
        <v>FRÝBA Dalibor</v>
      </c>
      <c r="Q10" s="25">
        <f t="shared" si="2"/>
        <v>1</v>
      </c>
      <c r="R10" s="22">
        <f t="shared" si="3"/>
        <v>2</v>
      </c>
      <c r="S10" s="150">
        <f t="shared" si="4"/>
        <v>1</v>
      </c>
      <c r="T10" s="150">
        <f t="shared" si="5"/>
        <v>1</v>
      </c>
      <c r="U10" s="150">
        <f t="shared" si="6"/>
        <v>0</v>
      </c>
      <c r="V10" s="21">
        <f t="shared" si="7"/>
        <v>4</v>
      </c>
      <c r="W10" s="22">
        <f t="shared" si="8"/>
        <v>1</v>
      </c>
      <c r="X10" s="150">
        <f t="shared" si="9"/>
        <v>3</v>
      </c>
      <c r="Y10" s="21">
        <f t="shared" si="10"/>
        <v>3</v>
      </c>
      <c r="AB10" s="26" t="str">
        <f>C11</f>
        <v>KOMÁREK Tomáš</v>
      </c>
      <c r="AC10" s="20">
        <f t="shared" si="11"/>
        <v>0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0</v>
      </c>
      <c r="AF10" s="150">
        <f t="array" ref="AF10">SUM((home=AB10)*(homescore&lt;visitorscore),(visitor=AB10)*(visitorscore&lt;homescore))</f>
        <v>0</v>
      </c>
      <c r="AG10" s="21">
        <f t="shared" ref="AG10" si="19">SUMIF(home,AB10,homescore)+SUMIF(visitor,AB10,visitorscore)</f>
        <v>0</v>
      </c>
      <c r="AH10" s="22">
        <f t="shared" ref="AH10" si="20">SUMIF(home,AB10,visitorscore)+SUMIF(visitor,AB10,homescore)</f>
        <v>0</v>
      </c>
      <c r="AI10" s="81">
        <f t="shared" si="14"/>
        <v>0</v>
      </c>
      <c r="AJ10" s="50">
        <f t="shared" si="15"/>
        <v>0</v>
      </c>
      <c r="AK10" s="13">
        <f t="shared" si="16"/>
        <v>0</v>
      </c>
    </row>
    <row r="11" spans="1:37" x14ac:dyDescent="0.35">
      <c r="B11" s="54">
        <v>4</v>
      </c>
      <c r="C11" s="55" t="s">
        <v>198</v>
      </c>
      <c r="I11" s="54">
        <v>4</v>
      </c>
      <c r="J11" s="156" t="s">
        <v>202</v>
      </c>
      <c r="P11" s="25" t="str">
        <f t="array" ref="P11">INDEX(AB7:AB16,MATCH(LARGE($AK$7:$AK$16-ROW($AK$7:$AK$16)/COUNT($AK$7:$AK$16),ROW(P11)-ROW(P$8)+1),$AK$7:$AK$16-ROW($AK$7:$AK$16)/COUNT($AK$7:$AK$16),0))</f>
        <v>GRABINSKÁ Veronika</v>
      </c>
      <c r="Q11" s="25">
        <f t="shared" si="2"/>
        <v>1</v>
      </c>
      <c r="R11" s="22">
        <f t="shared" si="3"/>
        <v>3</v>
      </c>
      <c r="S11" s="150">
        <f t="shared" si="4"/>
        <v>1</v>
      </c>
      <c r="T11" s="150">
        <f t="shared" si="5"/>
        <v>1</v>
      </c>
      <c r="U11" s="150">
        <f t="shared" si="6"/>
        <v>1</v>
      </c>
      <c r="V11" s="21">
        <f t="shared" si="7"/>
        <v>9</v>
      </c>
      <c r="W11" s="22">
        <f t="shared" si="8"/>
        <v>7</v>
      </c>
      <c r="X11" s="150">
        <f t="shared" si="9"/>
        <v>2</v>
      </c>
      <c r="Y11" s="21">
        <f t="shared" si="10"/>
        <v>3</v>
      </c>
      <c r="AB11" s="27">
        <f>C12</f>
        <v>0</v>
      </c>
      <c r="AC11" s="20">
        <f t="shared" si="11"/>
        <v>0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0</v>
      </c>
      <c r="AG11" s="21">
        <f t="shared" ref="AG11" si="21">SUMIF(home,AB11,homescore)+SUMIF(visitor,AB11,visitorscore)</f>
        <v>0</v>
      </c>
      <c r="AH11" s="22">
        <f t="shared" ref="AH11" si="22">SUMIF(home,AB11,visitorscore)+SUMIF(visitor,AB11,homescore)</f>
        <v>0</v>
      </c>
      <c r="AI11" s="81">
        <f t="shared" si="14"/>
        <v>0</v>
      </c>
      <c r="AJ11" s="50">
        <f t="shared" si="15"/>
        <v>0</v>
      </c>
      <c r="AK11" s="13">
        <f t="shared" si="16"/>
        <v>0</v>
      </c>
    </row>
    <row r="12" spans="1:37" ht="16" thickBot="1" x14ac:dyDescent="0.4">
      <c r="B12" s="56">
        <v>5</v>
      </c>
      <c r="C12" s="57"/>
      <c r="I12" s="56">
        <v>5</v>
      </c>
      <c r="J12" s="57" t="s">
        <v>203</v>
      </c>
      <c r="P12" s="25" t="str">
        <f t="array" ref="P12">INDEX(AB7:AB16,MATCH(LARGE($AK$7:$AK$16-ROW($AK$7:$AK$16)/COUNT($AK$7:$AK$16),ROW(P12)-ROW(P$8)+1),$AK$7:$AK$16-ROW($AK$7:$AK$16)/COUNT($AK$7:$AK$16),0))</f>
        <v>FRÝBA Ondřej</v>
      </c>
      <c r="Q12" s="25">
        <f>IF(R12&gt;=1,1,0)</f>
        <v>1</v>
      </c>
      <c r="R12" s="22">
        <f t="shared" si="3"/>
        <v>2</v>
      </c>
      <c r="S12" s="150">
        <f t="shared" si="4"/>
        <v>0</v>
      </c>
      <c r="T12" s="150">
        <f t="shared" si="5"/>
        <v>2</v>
      </c>
      <c r="U12" s="150">
        <f t="shared" si="6"/>
        <v>0</v>
      </c>
      <c r="V12" s="21">
        <f t="shared" si="7"/>
        <v>6</v>
      </c>
      <c r="W12" s="22">
        <f t="shared" si="8"/>
        <v>6</v>
      </c>
      <c r="X12" s="150">
        <f t="shared" si="9"/>
        <v>0</v>
      </c>
      <c r="Y12" s="21">
        <f t="shared" si="10"/>
        <v>2</v>
      </c>
      <c r="AB12" s="27" t="str">
        <f>J8</f>
        <v>JUSTRA Michal</v>
      </c>
      <c r="AC12" s="20">
        <f t="shared" si="11"/>
        <v>3</v>
      </c>
      <c r="AD12" s="150">
        <f t="array" ref="AD12">SUM((home=AB12)*(homescore&gt;visitorscore),(visitor=AB12)*(visitorscore&gt;homescore))</f>
        <v>1</v>
      </c>
      <c r="AE12" s="150">
        <f t="array" ref="AE12">SUM((home=AB12)*(homescore=visitorscore)*ISNUMBER(visitorscore),(visitor=AB12)*(visitorscore=homescore)*ISNUMBER(homescore))</f>
        <v>2</v>
      </c>
      <c r="AF12" s="150">
        <f t="array" ref="AF12">SUM((home=AB12)*(homescore&lt;visitorscore),(visitor=AB12)*(visitorscore&lt;homescore))</f>
        <v>0</v>
      </c>
      <c r="AG12" s="21">
        <f t="shared" ref="AG12" si="23">SUMIF(home,AB12,homescore)+SUMIF(visitor,AB12,visitorscore)</f>
        <v>5</v>
      </c>
      <c r="AH12" s="22">
        <f t="shared" ref="AH12" si="24">SUMIF(home,AB12,visitorscore)+SUMIF(visitor,AB12,homescore)</f>
        <v>4</v>
      </c>
      <c r="AI12" s="81">
        <f t="shared" si="14"/>
        <v>1</v>
      </c>
      <c r="AJ12" s="50">
        <f t="shared" si="15"/>
        <v>4</v>
      </c>
      <c r="AK12" s="13">
        <f t="shared" si="16"/>
        <v>4000010005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HROZ Lukáš</v>
      </c>
      <c r="Q13" s="25">
        <f t="shared" ref="Q13:Q17" si="25">IF(R13&gt;=1,1,0)</f>
        <v>1</v>
      </c>
      <c r="R13" s="22">
        <f t="shared" si="3"/>
        <v>3</v>
      </c>
      <c r="S13" s="150">
        <f t="shared" si="4"/>
        <v>0</v>
      </c>
      <c r="T13" s="150">
        <f t="shared" si="5"/>
        <v>2</v>
      </c>
      <c r="U13" s="150">
        <f t="shared" si="6"/>
        <v>1</v>
      </c>
      <c r="V13" s="21">
        <f t="shared" si="7"/>
        <v>3</v>
      </c>
      <c r="W13" s="22">
        <f t="shared" si="8"/>
        <v>6</v>
      </c>
      <c r="X13" s="150">
        <f t="shared" si="9"/>
        <v>-3</v>
      </c>
      <c r="Y13" s="21">
        <f t="shared" si="10"/>
        <v>2</v>
      </c>
      <c r="AB13" s="27" t="str">
        <f>J9</f>
        <v>FRÝBA Dalibor</v>
      </c>
      <c r="AC13" s="20">
        <f t="shared" si="11"/>
        <v>2</v>
      </c>
      <c r="AD13" s="150">
        <f t="array" ref="AD13">SUM((home=AB13)*(homescore&gt;visitorscore),(visitor=AB13)*(visitorscore&gt;homescore))</f>
        <v>1</v>
      </c>
      <c r="AE13" s="150">
        <f t="array" ref="AE13">SUM((home=AB13)*(homescore=visitorscore)*ISNUMBER(visitorscore),(visitor=AB13)*(visitorscore=homescore)*ISNUMBER(homescore))</f>
        <v>1</v>
      </c>
      <c r="AF13" s="150">
        <f t="array" ref="AF13">SUM((home=AB13)*(homescore&lt;visitorscore),(visitor=AB13)*(visitorscore&lt;homescore))</f>
        <v>0</v>
      </c>
      <c r="AG13" s="21">
        <f t="shared" ref="AG13" si="26">SUMIF(home,AB13,homescore)+SUMIF(visitor,AB13,visitorscore)</f>
        <v>4</v>
      </c>
      <c r="AH13" s="22">
        <f t="shared" ref="AH13" si="27">SUMIF(home,AB13,visitorscore)+SUMIF(visitor,AB13,homescore)</f>
        <v>1</v>
      </c>
      <c r="AI13" s="81">
        <f t="shared" si="14"/>
        <v>3</v>
      </c>
      <c r="AJ13" s="50">
        <f t="shared" si="15"/>
        <v>3</v>
      </c>
      <c r="AK13" s="13">
        <f t="shared" si="16"/>
        <v>3000030004</v>
      </c>
    </row>
    <row r="14" spans="1:37" ht="16" customHeight="1" x14ac:dyDescent="0.35">
      <c r="B14" s="58">
        <v>1</v>
      </c>
      <c r="C14" s="59" t="str">
        <f>VLOOKUP(B14,B8:C13,2)</f>
        <v>STLOUKAL Mojmír</v>
      </c>
      <c r="D14" s="28"/>
      <c r="E14" s="60">
        <v>4</v>
      </c>
      <c r="F14" s="61" t="s">
        <v>0</v>
      </c>
      <c r="G14" s="62">
        <v>1</v>
      </c>
      <c r="I14" s="58">
        <v>3</v>
      </c>
      <c r="J14" s="63" t="str">
        <f>VLOOKUP(I14,I8:J13,2)</f>
        <v>VANÍČEK Matyáš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KOMÁREK Tomáš</v>
      </c>
      <c r="Q14" s="25">
        <f t="shared" si="25"/>
        <v>0</v>
      </c>
      <c r="R14" s="22">
        <f t="shared" si="3"/>
        <v>0</v>
      </c>
      <c r="S14" s="150">
        <f t="shared" si="4"/>
        <v>0</v>
      </c>
      <c r="T14" s="150">
        <f t="shared" si="5"/>
        <v>0</v>
      </c>
      <c r="U14" s="150">
        <f t="shared" si="6"/>
        <v>0</v>
      </c>
      <c r="V14" s="21">
        <f t="shared" si="7"/>
        <v>0</v>
      </c>
      <c r="W14" s="22">
        <f t="shared" si="8"/>
        <v>0</v>
      </c>
      <c r="X14" s="150">
        <f t="shared" si="9"/>
        <v>0</v>
      </c>
      <c r="Y14" s="21">
        <f t="shared" si="10"/>
        <v>0</v>
      </c>
      <c r="AB14" s="27" t="str">
        <f>J10</f>
        <v>VANÍČEK Matyáš</v>
      </c>
      <c r="AC14" s="20">
        <f t="shared" si="11"/>
        <v>1</v>
      </c>
      <c r="AD14" s="150">
        <f t="array" ref="AD14">SUM((home=AB14)*(homescore&gt;visitorscore),(visitor=AB14)*(visitorscore&gt;homescore))</f>
        <v>0</v>
      </c>
      <c r="AE14" s="150">
        <f t="array" ref="AE14">SUM((home=AB14)*(homescore=visitorscore)*ISNUMBER(visitorscore),(visitor=AB14)*(visitorscore=homescore)*ISNUMBER(homescore))</f>
        <v>0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1</v>
      </c>
      <c r="AH14" s="22">
        <f t="shared" ref="AH14" si="29">SUMIF(home,AB14,visitorscore)+SUMIF(visitor,AB14,homescore)</f>
        <v>4</v>
      </c>
      <c r="AI14" s="81">
        <f t="shared" si="14"/>
        <v>-3</v>
      </c>
      <c r="AJ14" s="50">
        <f t="shared" si="15"/>
        <v>0</v>
      </c>
      <c r="AK14" s="13">
        <f t="shared" si="16"/>
        <v>-29999</v>
      </c>
    </row>
    <row r="15" spans="1:37" ht="16" customHeight="1" x14ac:dyDescent="0.35">
      <c r="B15" s="66">
        <v>2</v>
      </c>
      <c r="C15" s="67" t="str">
        <f>VLOOKUP(B15,B8:C13,2)</f>
        <v>GRABINSKÁ Veronika</v>
      </c>
      <c r="D15" s="28"/>
      <c r="E15" s="68">
        <v>3</v>
      </c>
      <c r="F15" s="29" t="s">
        <v>0</v>
      </c>
      <c r="G15" s="69">
        <v>0</v>
      </c>
      <c r="I15" s="66">
        <v>5</v>
      </c>
      <c r="J15" s="55" t="str">
        <f>VLOOKUP(I15,I8:J13,2)</f>
        <v>MATUŠČÍN Jan</v>
      </c>
      <c r="K15" s="81"/>
      <c r="L15" s="70">
        <f>IF(E15&gt;G15,1,0)+L14</f>
        <v>2</v>
      </c>
      <c r="M15" s="29" t="s">
        <v>0</v>
      </c>
      <c r="N15" s="71">
        <f>IF(E15&lt;G15,1,0)+N14</f>
        <v>0</v>
      </c>
      <c r="P15" s="25">
        <f t="array" ref="P15">INDEX(AB7:AB16,MATCH(LARGE($AK$7:$AK$16-ROW($AK$7:$AK$16)/COUNT($AK$7:$AK$16),ROW(P15)-ROW(P$8)+1),$AK$7:$AK$16-ROW($AK$7:$AK$16)/COUNT($AK$7:$AK$16),0))</f>
        <v>0</v>
      </c>
      <c r="Q15" s="25">
        <f t="shared" si="25"/>
        <v>0</v>
      </c>
      <c r="R15" s="22">
        <f t="shared" si="3"/>
        <v>0</v>
      </c>
      <c r="S15" s="150">
        <f t="shared" si="4"/>
        <v>0</v>
      </c>
      <c r="T15" s="150">
        <f t="shared" si="5"/>
        <v>0</v>
      </c>
      <c r="U15" s="150">
        <f t="shared" si="6"/>
        <v>0</v>
      </c>
      <c r="V15" s="21">
        <f t="shared" si="7"/>
        <v>0</v>
      </c>
      <c r="W15" s="22">
        <f t="shared" si="8"/>
        <v>0</v>
      </c>
      <c r="X15" s="150">
        <f t="shared" si="9"/>
        <v>0</v>
      </c>
      <c r="Y15" s="21">
        <f t="shared" si="10"/>
        <v>0</v>
      </c>
      <c r="AB15" s="27" t="str">
        <f>J11</f>
        <v>FRÝBA Ondřej</v>
      </c>
      <c r="AC15" s="20">
        <f t="shared" si="11"/>
        <v>2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2</v>
      </c>
      <c r="AF15" s="150">
        <f t="array" ref="AF15">SUM((home=AB15)*(homescore&lt;visitorscore),(visitor=AB15)*(visitorscore&lt;homescore))</f>
        <v>0</v>
      </c>
      <c r="AG15" s="21">
        <f t="shared" ref="AG15" si="30">SUMIF(home,AB15,homescore)+SUMIF(visitor,AB15,visitorscore)</f>
        <v>6</v>
      </c>
      <c r="AH15" s="22">
        <f t="shared" ref="AH15" si="31">SUMIF(home,AB15,visitorscore)+SUMIF(visitor,AB15,homescore)</f>
        <v>6</v>
      </c>
      <c r="AI15" s="81">
        <f t="shared" si="14"/>
        <v>0</v>
      </c>
      <c r="AJ15" s="50">
        <f t="shared" si="15"/>
        <v>2</v>
      </c>
      <c r="AK15" s="13">
        <f t="shared" si="16"/>
        <v>2000000006</v>
      </c>
    </row>
    <row r="16" spans="1:37" ht="16" customHeight="1" thickBot="1" x14ac:dyDescent="0.4">
      <c r="B16" s="72">
        <v>3</v>
      </c>
      <c r="C16" s="73" t="str">
        <f>VLOOKUP(B16,B8:C13,2)</f>
        <v>HROZ Lukáš</v>
      </c>
      <c r="D16" s="28"/>
      <c r="E16" s="74">
        <v>1</v>
      </c>
      <c r="F16" s="75" t="s">
        <v>0</v>
      </c>
      <c r="G16" s="76">
        <v>1</v>
      </c>
      <c r="I16" s="72">
        <v>1</v>
      </c>
      <c r="J16" s="57" t="str">
        <f>VLOOKUP(I16,I8:J13,2)</f>
        <v>JUSTRA Michal</v>
      </c>
      <c r="K16" s="81"/>
      <c r="L16" s="77">
        <f>IF(E16&gt;G16,1,0)+L15</f>
        <v>2</v>
      </c>
      <c r="M16" s="75" t="s">
        <v>0</v>
      </c>
      <c r="N16" s="78">
        <f>IF(E16&lt;G16,1,0)+N15</f>
        <v>0</v>
      </c>
      <c r="P16" s="25" t="str">
        <f t="array" ref="P16">INDEX(AB7:AB16,MATCH(LARGE($AK$7:$AK$16-ROW($AK$7:$AK$16)/COUNT($AK$7:$AK$16),ROW(P16)-ROW(P$8)+1),$AK$7:$AK$16-ROW($AK$7:$AK$16)/COUNT($AK$7:$AK$16),0))</f>
        <v>VANÍČEK Matyáš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1</v>
      </c>
      <c r="W16" s="22">
        <f t="shared" si="8"/>
        <v>4</v>
      </c>
      <c r="X16" s="150">
        <f t="shared" si="9"/>
        <v>-3</v>
      </c>
      <c r="Y16" s="21">
        <f t="shared" si="10"/>
        <v>0</v>
      </c>
      <c r="AB16" s="27" t="str">
        <f>J12</f>
        <v>MATUŠČÍN Jan</v>
      </c>
      <c r="AC16" s="20">
        <f t="shared" si="11"/>
        <v>1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1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3</v>
      </c>
      <c r="AI16" s="81">
        <f t="shared" si="14"/>
        <v>-3</v>
      </c>
      <c r="AJ16" s="50">
        <f t="shared" si="15"/>
        <v>0</v>
      </c>
      <c r="AK16" s="13">
        <f t="shared" si="16"/>
        <v>-30000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MATUŠČÍN Jan</v>
      </c>
      <c r="Q17" s="25">
        <f t="shared" si="25"/>
        <v>1</v>
      </c>
      <c r="R17" s="22">
        <f t="shared" si="3"/>
        <v>1</v>
      </c>
      <c r="S17" s="150">
        <f t="shared" si="4"/>
        <v>0</v>
      </c>
      <c r="T17" s="150">
        <f t="shared" si="5"/>
        <v>0</v>
      </c>
      <c r="U17" s="150">
        <f t="shared" si="6"/>
        <v>1</v>
      </c>
      <c r="V17" s="21">
        <f t="shared" si="7"/>
        <v>0</v>
      </c>
      <c r="W17" s="22">
        <f t="shared" si="8"/>
        <v>3</v>
      </c>
      <c r="X17" s="150">
        <f t="shared" si="9"/>
        <v>-3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STLOUKAL Mojmír</v>
      </c>
      <c r="D18" s="28"/>
      <c r="E18" s="60">
        <v>1</v>
      </c>
      <c r="F18" s="61" t="s">
        <v>0</v>
      </c>
      <c r="G18" s="62">
        <v>1</v>
      </c>
      <c r="I18" s="58">
        <v>2</v>
      </c>
      <c r="J18" s="63" t="str">
        <f>VLOOKUP(I18,I8:J13,2)</f>
        <v>FRÝBA Dalibor</v>
      </c>
      <c r="K18" s="81"/>
      <c r="L18" s="64">
        <f>IF(E18&gt;G18,1,0)+L16</f>
        <v>2</v>
      </c>
      <c r="M18" s="61" t="s">
        <v>0</v>
      </c>
      <c r="N18" s="65">
        <f>IF(E18&lt;G18,1,0)+N16</f>
        <v>0</v>
      </c>
    </row>
    <row r="19" spans="2:25" ht="16" customHeight="1" x14ac:dyDescent="0.35">
      <c r="B19" s="66">
        <v>2</v>
      </c>
      <c r="C19" s="67" t="str">
        <f>VLOOKUP(B19,B8:C13,2)</f>
        <v>GRABINSKÁ Veronika</v>
      </c>
      <c r="D19" s="28"/>
      <c r="E19" s="68">
        <v>2</v>
      </c>
      <c r="F19" s="29" t="s">
        <v>0</v>
      </c>
      <c r="G19" s="69">
        <v>3</v>
      </c>
      <c r="I19" s="66">
        <v>1</v>
      </c>
      <c r="J19" s="55" t="str">
        <f>VLOOKUP(I19,I8:J13,2)</f>
        <v>JUSTRA Michal</v>
      </c>
      <c r="K19" s="81"/>
      <c r="L19" s="70">
        <f>IF(E19&gt;G19,1,0)+L18</f>
        <v>2</v>
      </c>
      <c r="M19" s="29" t="s">
        <v>0</v>
      </c>
      <c r="N19" s="71">
        <f>IF(E19&lt;G19,1,0)+N18</f>
        <v>1</v>
      </c>
    </row>
    <row r="20" spans="2:25" ht="16" customHeight="1" thickBot="1" x14ac:dyDescent="0.4">
      <c r="B20" s="72">
        <v>3</v>
      </c>
      <c r="C20" s="73" t="str">
        <f>VLOOKUP(B20,B8:C13,2)</f>
        <v>HROZ Lukáš</v>
      </c>
      <c r="D20" s="28"/>
      <c r="E20" s="74">
        <v>2</v>
      </c>
      <c r="F20" s="75" t="s">
        <v>0</v>
      </c>
      <c r="G20" s="76">
        <v>2</v>
      </c>
      <c r="I20" s="72">
        <v>4</v>
      </c>
      <c r="J20" s="57" t="str">
        <f>VLOOKUP(I20,I8:J13,2)</f>
        <v>FRÝBA Ondřej</v>
      </c>
      <c r="K20" s="81"/>
      <c r="L20" s="77">
        <f>IF(E20&gt;G20,1,0)+L19</f>
        <v>2</v>
      </c>
      <c r="M20" s="75" t="s">
        <v>0</v>
      </c>
      <c r="N20" s="78">
        <f>IF(E20&lt;G20,1,0)+N19</f>
        <v>1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STLOUKAL Mojmír</v>
      </c>
      <c r="D22" s="28"/>
      <c r="E22" s="60">
        <v>1</v>
      </c>
      <c r="F22" s="61" t="s">
        <v>0</v>
      </c>
      <c r="G22" s="62">
        <v>1</v>
      </c>
      <c r="I22" s="58">
        <v>1</v>
      </c>
      <c r="J22" s="63" t="str">
        <f>VLOOKUP(I22,I8:J13,2)</f>
        <v>JUSTRA Michal</v>
      </c>
      <c r="K22" s="81"/>
      <c r="L22" s="64">
        <f>IF(E22&gt;G22,1,0)+L20</f>
        <v>2</v>
      </c>
      <c r="M22" s="61" t="s">
        <v>0</v>
      </c>
      <c r="N22" s="65">
        <f>IF(E22&lt;G22,1,0)+N20</f>
        <v>1</v>
      </c>
    </row>
    <row r="23" spans="2:25" ht="16" customHeight="1" x14ac:dyDescent="0.35">
      <c r="B23" s="66">
        <v>2</v>
      </c>
      <c r="C23" s="67" t="str">
        <f>VLOOKUP(B23,B8:C13,2)</f>
        <v>GRABINSKÁ Veronika</v>
      </c>
      <c r="D23" s="28"/>
      <c r="E23" s="68">
        <v>4</v>
      </c>
      <c r="F23" s="29" t="s">
        <v>0</v>
      </c>
      <c r="G23" s="69">
        <v>4</v>
      </c>
      <c r="I23" s="66">
        <v>4</v>
      </c>
      <c r="J23" s="55" t="str">
        <f>VLOOKUP(I23,I8:J13,2)</f>
        <v>FRÝBA Ondřej</v>
      </c>
      <c r="K23" s="81"/>
      <c r="L23" s="70">
        <f>IF(E23&gt;G23,1,0)+L22</f>
        <v>2</v>
      </c>
      <c r="M23" s="29" t="s">
        <v>0</v>
      </c>
      <c r="N23" s="71">
        <f>IF(E23&lt;G23,1,0)+N22</f>
        <v>1</v>
      </c>
    </row>
    <row r="24" spans="2:25" ht="16" customHeight="1" thickBot="1" x14ac:dyDescent="0.4">
      <c r="B24" s="72">
        <v>3</v>
      </c>
      <c r="C24" s="73" t="str">
        <f>VLOOKUP(B24,B8:C13,2)</f>
        <v>HROZ Lukáš</v>
      </c>
      <c r="D24" s="28"/>
      <c r="E24" s="74">
        <v>0</v>
      </c>
      <c r="F24" s="75" t="s">
        <v>0</v>
      </c>
      <c r="G24" s="76">
        <v>3</v>
      </c>
      <c r="I24" s="72">
        <v>2</v>
      </c>
      <c r="J24" s="57" t="str">
        <f>VLOOKUP(I24,I8:J13,2)</f>
        <v>FRÝBA Dalibor</v>
      </c>
      <c r="K24" s="81"/>
      <c r="L24" s="77">
        <f>IF(E24&gt;G24,1,0)+L23</f>
        <v>2</v>
      </c>
      <c r="M24" s="75" t="s">
        <v>0</v>
      </c>
      <c r="N24" s="78">
        <f>IF(E24&lt;G24,1,0)+N23</f>
        <v>2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18</v>
      </c>
      <c r="F26" s="143" t="s">
        <v>0</v>
      </c>
      <c r="G26" s="144">
        <f>SUM(visitorscore)</f>
        <v>16</v>
      </c>
      <c r="L26" s="31">
        <f>L24</f>
        <v>2</v>
      </c>
      <c r="M26" s="32" t="s">
        <v>0</v>
      </c>
      <c r="N26" s="33">
        <f>N24</f>
        <v>2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8446-C038-4E7C-8B55-F72690D91ECA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8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212</v>
      </c>
      <c r="C7" s="178" t="s">
        <v>11</v>
      </c>
      <c r="D7" s="38"/>
      <c r="E7" s="39"/>
      <c r="F7" s="40"/>
      <c r="G7" s="39"/>
      <c r="H7" s="41"/>
      <c r="I7" s="177" t="s">
        <v>215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DOHNAL Jiří</v>
      </c>
      <c r="AC7" s="49">
        <f>SUM(AD7:AF7)</f>
        <v>3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1</v>
      </c>
      <c r="AF7" s="42">
        <f t="array" ref="AF7">SUM((home=AB7)*(homescore&lt;visitorscore),(visitor=AB7)*(visitorscore&lt;homescore))</f>
        <v>1</v>
      </c>
      <c r="AG7" s="50">
        <f t="shared" ref="AG7" si="0">SUMIF(home,AB7,homescore)+SUMIF(visitor,AB7,visitorscore)</f>
        <v>6</v>
      </c>
      <c r="AH7" s="51">
        <f t="shared" ref="AH7" si="1">SUMIF(home,AB7,visitorscore)+SUMIF(visitor,AB7,homescore)</f>
        <v>4</v>
      </c>
      <c r="AI7" s="41">
        <f>AG7-AH7</f>
        <v>2</v>
      </c>
      <c r="AJ7" s="50">
        <f>(AD7*2)+AE7</f>
        <v>3</v>
      </c>
      <c r="AK7" s="37">
        <f>AG7+AI7*10000+AJ7*1000000000</f>
        <v>3000020006</v>
      </c>
    </row>
    <row r="8" spans="1:37" x14ac:dyDescent="0.35">
      <c r="B8" s="52">
        <v>1</v>
      </c>
      <c r="C8" s="53" t="s">
        <v>187</v>
      </c>
      <c r="I8" s="52">
        <v>1</v>
      </c>
      <c r="J8" s="157" t="s">
        <v>199</v>
      </c>
      <c r="P8" s="25" t="str">
        <f t="array" ref="P8">INDEX(AB7:AB16,MATCH(LARGE($AK$7:$AK$16-ROW($AK$7:$AK$16)/COUNT($AK$7:$AK$16),ROW(P8)-ROW(P$8)+1),$AK$7:$AK$16-ROW($AK$7:$AK$16)/COUNT($AK$7:$AK$16),0))</f>
        <v>JUSTRA Michal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2</v>
      </c>
      <c r="T8" s="150">
        <f t="shared" ref="T8:T17" si="5">VLOOKUP($P8,$AB$7:$AJ$16,4,0)</f>
        <v>1</v>
      </c>
      <c r="U8" s="150">
        <f t="shared" ref="U8:U17" si="6">VLOOKUP($P8,$AB$7:$AJ$16,5,0)</f>
        <v>0</v>
      </c>
      <c r="V8" s="21">
        <f t="shared" ref="V8:V17" si="7">VLOOKUP($P8,$AB$7:$AJ$16,6,0)</f>
        <v>3</v>
      </c>
      <c r="W8" s="22">
        <f t="shared" ref="W8:W17" si="8">VLOOKUP($P8,$AB$7:$AJ$16,7,0)</f>
        <v>0</v>
      </c>
      <c r="X8" s="150">
        <f t="shared" ref="X8:X17" si="9">VLOOKUP($P8,$AB$7:$AJ$16,8,0)</f>
        <v>3</v>
      </c>
      <c r="Y8" s="21">
        <f t="shared" ref="Y8:Y17" si="10">VLOOKUP($P8,$AB$7:$AJ$16,9,0)</f>
        <v>5</v>
      </c>
      <c r="AB8" s="26" t="str">
        <f>C9</f>
        <v>HÁJEK Dalibor</v>
      </c>
      <c r="AC8" s="20">
        <f t="shared" ref="AC8:AC16" si="11">SUM(AD8:AF8)</f>
        <v>2</v>
      </c>
      <c r="AD8" s="150">
        <f t="array" ref="AD8">SUM((home=AB8)*(homescore&gt;visitorscore),(visitor=AB8)*(visitorscore&gt;homescore))</f>
        <v>1</v>
      </c>
      <c r="AE8" s="150">
        <f t="array" ref="AE8">SUM((home=AB8)*(homescore=visitorscore)*ISNUMBER(visitorscore),(visitor=AB8)*(visitorscore=homescore)*ISNUMBER(homescore))</f>
        <v>1</v>
      </c>
      <c r="AF8" s="150">
        <f t="array" ref="AF8">SUM((home=AB8)*(homescore&lt;visitorscore),(visitor=AB8)*(visitorscore&lt;homescore))</f>
        <v>0</v>
      </c>
      <c r="AG8" s="21">
        <f t="shared" ref="AG8" si="12">SUMIF(home,AB8,homescore)+SUMIF(visitor,AB8,visitorscore)</f>
        <v>3</v>
      </c>
      <c r="AH8" s="22">
        <f t="shared" ref="AH8" si="13">SUMIF(home,AB8,visitorscore)+SUMIF(visitor,AB8,homescore)</f>
        <v>1</v>
      </c>
      <c r="AI8" s="81">
        <f t="shared" ref="AI8:AI16" si="14">AG8-AH8</f>
        <v>2</v>
      </c>
      <c r="AJ8" s="50">
        <f t="shared" ref="AJ8:AJ16" si="15">(AD8*2)+AE8</f>
        <v>3</v>
      </c>
      <c r="AK8" s="13">
        <f t="shared" ref="AK8:AK16" si="16">AG8+AI8*10000+AJ8*1000000000</f>
        <v>3000020003</v>
      </c>
    </row>
    <row r="9" spans="1:37" x14ac:dyDescent="0.35">
      <c r="B9" s="54">
        <v>2</v>
      </c>
      <c r="C9" s="55" t="s">
        <v>188</v>
      </c>
      <c r="I9" s="54">
        <v>2</v>
      </c>
      <c r="J9" s="155" t="s">
        <v>200</v>
      </c>
      <c r="P9" s="25" t="str">
        <f t="array" ref="P9">INDEX(AB7:AB16,MATCH(LARGE($AK$7:$AK$16-ROW($AK$7:$AK$16)/COUNT($AK$7:$AK$16),ROW(P9)-ROW(P$8)+1),$AK$7:$AK$16-ROW($AK$7:$AK$16)/COUNT($AK$7:$AK$16),0))</f>
        <v>DOHNAL Jiří</v>
      </c>
      <c r="Q9" s="25">
        <f t="shared" si="2"/>
        <v>1</v>
      </c>
      <c r="R9" s="22">
        <f t="shared" si="3"/>
        <v>3</v>
      </c>
      <c r="S9" s="150">
        <f t="shared" si="4"/>
        <v>1</v>
      </c>
      <c r="T9" s="150">
        <f t="shared" si="5"/>
        <v>1</v>
      </c>
      <c r="U9" s="150">
        <f t="shared" si="6"/>
        <v>1</v>
      </c>
      <c r="V9" s="21">
        <f t="shared" si="7"/>
        <v>6</v>
      </c>
      <c r="W9" s="22">
        <f t="shared" si="8"/>
        <v>4</v>
      </c>
      <c r="X9" s="150">
        <f t="shared" si="9"/>
        <v>2</v>
      </c>
      <c r="Y9" s="21">
        <f t="shared" si="10"/>
        <v>3</v>
      </c>
      <c r="AB9" s="26" t="str">
        <f>C10</f>
        <v>HADAŠČOK Petr</v>
      </c>
      <c r="AC9" s="20">
        <f t="shared" si="11"/>
        <v>1</v>
      </c>
      <c r="AD9" s="150">
        <f t="array" ref="AD9">SUM((home=AB9)*(homescore&gt;visitorscore),(visitor=AB9)*(visitorscore&gt;homescore))</f>
        <v>0</v>
      </c>
      <c r="AE9" s="150">
        <f t="array" ref="AE9">SUM((home=AB9)*(homescore=visitorscore)*ISNUMBER(visitorscore),(visitor=AB9)*(visitorscore=homescore)*ISNUMBER(homescore))</f>
        <v>1</v>
      </c>
      <c r="AF9" s="150">
        <f t="array" ref="AF9">SUM((home=AB9)*(homescore&lt;visitorscore),(visitor=AB9)*(visitorscore&lt;homescore))</f>
        <v>0</v>
      </c>
      <c r="AG9" s="21">
        <f t="shared" ref="AG9" si="17">SUMIF(home,AB9,homescore)+SUMIF(visitor,AB9,visitorscore)</f>
        <v>0</v>
      </c>
      <c r="AH9" s="22">
        <f t="shared" ref="AH9" si="18">SUMIF(home,AB9,visitorscore)+SUMIF(visitor,AB9,homescore)</f>
        <v>0</v>
      </c>
      <c r="AI9" s="81">
        <f t="shared" si="14"/>
        <v>0</v>
      </c>
      <c r="AJ9" s="50">
        <f t="shared" si="15"/>
        <v>1</v>
      </c>
      <c r="AK9" s="13">
        <f t="shared" si="16"/>
        <v>1000000000</v>
      </c>
    </row>
    <row r="10" spans="1:37" x14ac:dyDescent="0.35">
      <c r="B10" s="54">
        <v>3</v>
      </c>
      <c r="C10" s="55" t="s">
        <v>189</v>
      </c>
      <c r="I10" s="54">
        <v>3</v>
      </c>
      <c r="J10" s="155" t="s">
        <v>201</v>
      </c>
      <c r="P10" s="25" t="str">
        <f t="array" ref="P10">INDEX(AB7:AB16,MATCH(LARGE($AK$7:$AK$16-ROW($AK$7:$AK$16)/COUNT($AK$7:$AK$16),ROW(P10)-ROW(P$8)+1),$AK$7:$AK$16-ROW($AK$7:$AK$16)/COUNT($AK$7:$AK$16),0))</f>
        <v>HÁJEK Dalibor</v>
      </c>
      <c r="Q10" s="25">
        <f t="shared" si="2"/>
        <v>1</v>
      </c>
      <c r="R10" s="22">
        <f t="shared" si="3"/>
        <v>2</v>
      </c>
      <c r="S10" s="150">
        <f t="shared" si="4"/>
        <v>1</v>
      </c>
      <c r="T10" s="150">
        <f t="shared" si="5"/>
        <v>1</v>
      </c>
      <c r="U10" s="150">
        <f t="shared" si="6"/>
        <v>0</v>
      </c>
      <c r="V10" s="21">
        <f t="shared" si="7"/>
        <v>3</v>
      </c>
      <c r="W10" s="22">
        <f t="shared" si="8"/>
        <v>1</v>
      </c>
      <c r="X10" s="150">
        <f t="shared" si="9"/>
        <v>2</v>
      </c>
      <c r="Y10" s="21">
        <f t="shared" si="10"/>
        <v>3</v>
      </c>
      <c r="AB10" s="26" t="str">
        <f>C11</f>
        <v>BILKO Jan</v>
      </c>
      <c r="AC10" s="20">
        <f t="shared" si="11"/>
        <v>1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0</v>
      </c>
      <c r="AF10" s="150">
        <f t="array" ref="AF10">SUM((home=AB10)*(homescore&lt;visitorscore),(visitor=AB10)*(visitorscore&lt;homescore))</f>
        <v>1</v>
      </c>
      <c r="AG10" s="21">
        <f t="shared" ref="AG10" si="19">SUMIF(home,AB10,homescore)+SUMIF(visitor,AB10,visitorscore)</f>
        <v>0</v>
      </c>
      <c r="AH10" s="22">
        <f t="shared" ref="AH10" si="20">SUMIF(home,AB10,visitorscore)+SUMIF(visitor,AB10,homescore)</f>
        <v>1</v>
      </c>
      <c r="AI10" s="81">
        <f t="shared" si="14"/>
        <v>-1</v>
      </c>
      <c r="AJ10" s="50">
        <f t="shared" si="15"/>
        <v>0</v>
      </c>
      <c r="AK10" s="13">
        <f t="shared" si="16"/>
        <v>-10000</v>
      </c>
    </row>
    <row r="11" spans="1:37" x14ac:dyDescent="0.35">
      <c r="B11" s="54">
        <v>4</v>
      </c>
      <c r="C11" s="55" t="s">
        <v>190</v>
      </c>
      <c r="I11" s="54">
        <v>4</v>
      </c>
      <c r="J11" s="156" t="s">
        <v>202</v>
      </c>
      <c r="P11" s="25" t="str">
        <f t="array" ref="P11">INDEX(AB7:AB16,MATCH(LARGE($AK$7:$AK$16-ROW($AK$7:$AK$16)/COUNT($AK$7:$AK$16),ROW(P11)-ROW(P$8)+1),$AK$7:$AK$16-ROW($AK$7:$AK$16)/COUNT($AK$7:$AK$16),0))</f>
        <v>FRÝBA Ondřej</v>
      </c>
      <c r="Q11" s="25">
        <f t="shared" si="2"/>
        <v>1</v>
      </c>
      <c r="R11" s="22">
        <f t="shared" si="3"/>
        <v>1</v>
      </c>
      <c r="S11" s="150">
        <f t="shared" si="4"/>
        <v>1</v>
      </c>
      <c r="T11" s="150">
        <f t="shared" si="5"/>
        <v>0</v>
      </c>
      <c r="U11" s="150">
        <f t="shared" si="6"/>
        <v>0</v>
      </c>
      <c r="V11" s="21">
        <f t="shared" si="7"/>
        <v>6</v>
      </c>
      <c r="W11" s="22">
        <f t="shared" si="8"/>
        <v>1</v>
      </c>
      <c r="X11" s="150">
        <f t="shared" si="9"/>
        <v>5</v>
      </c>
      <c r="Y11" s="21">
        <f t="shared" si="10"/>
        <v>2</v>
      </c>
      <c r="AB11" s="27" t="str">
        <f>C12</f>
        <v>KURÁŇ Adam</v>
      </c>
      <c r="AC11" s="20">
        <f t="shared" si="11"/>
        <v>2</v>
      </c>
      <c r="AD11" s="150">
        <f t="array" ref="AD11">SUM((home=AB11)*(homescore&gt;visitorscore),(visitor=AB11)*(visitorscore&gt;homescore))</f>
        <v>1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1</v>
      </c>
      <c r="AG11" s="21">
        <f t="shared" ref="AG11" si="21">SUMIF(home,AB11,homescore)+SUMIF(visitor,AB11,visitorscore)</f>
        <v>6</v>
      </c>
      <c r="AH11" s="22">
        <f t="shared" ref="AH11" si="22">SUMIF(home,AB11,visitorscore)+SUMIF(visitor,AB11,homescore)</f>
        <v>7</v>
      </c>
      <c r="AI11" s="81">
        <f t="shared" si="14"/>
        <v>-1</v>
      </c>
      <c r="AJ11" s="50">
        <f t="shared" si="15"/>
        <v>2</v>
      </c>
      <c r="AK11" s="13">
        <f t="shared" si="16"/>
        <v>1999990006</v>
      </c>
    </row>
    <row r="12" spans="1:37" ht="16" thickBot="1" x14ac:dyDescent="0.4">
      <c r="B12" s="56">
        <v>5</v>
      </c>
      <c r="C12" s="57" t="s">
        <v>207</v>
      </c>
      <c r="I12" s="56">
        <v>5</v>
      </c>
      <c r="J12" s="57" t="s">
        <v>203</v>
      </c>
      <c r="P12" s="25" t="str">
        <f t="array" ref="P12">INDEX(AB7:AB16,MATCH(LARGE($AK$7:$AK$16-ROW($AK$7:$AK$16)/COUNT($AK$7:$AK$16),ROW(P12)-ROW(P$8)+1),$AK$7:$AK$16-ROW($AK$7:$AK$16)/COUNT($AK$7:$AK$16),0))</f>
        <v>KURÁŇ Adam</v>
      </c>
      <c r="Q12" s="25">
        <f>IF(R12&gt;=1,1,0)</f>
        <v>1</v>
      </c>
      <c r="R12" s="22">
        <f t="shared" si="3"/>
        <v>2</v>
      </c>
      <c r="S12" s="150">
        <f t="shared" si="4"/>
        <v>1</v>
      </c>
      <c r="T12" s="150">
        <f t="shared" si="5"/>
        <v>0</v>
      </c>
      <c r="U12" s="150">
        <f t="shared" si="6"/>
        <v>1</v>
      </c>
      <c r="V12" s="21">
        <f t="shared" si="7"/>
        <v>6</v>
      </c>
      <c r="W12" s="22">
        <f t="shared" si="8"/>
        <v>7</v>
      </c>
      <c r="X12" s="150">
        <f t="shared" si="9"/>
        <v>-1</v>
      </c>
      <c r="Y12" s="21">
        <f t="shared" si="10"/>
        <v>2</v>
      </c>
      <c r="AB12" s="27" t="str">
        <f>J8</f>
        <v>JUSTRA Michal</v>
      </c>
      <c r="AC12" s="20">
        <f t="shared" si="11"/>
        <v>3</v>
      </c>
      <c r="AD12" s="150">
        <f t="array" ref="AD12">SUM((home=AB12)*(homescore&gt;visitorscore),(visitor=AB12)*(visitorscore&gt;homescore))</f>
        <v>2</v>
      </c>
      <c r="AE12" s="150">
        <f t="array" ref="AE12">SUM((home=AB12)*(homescore=visitorscore)*ISNUMBER(visitorscore),(visitor=AB12)*(visitorscore=homescore)*ISNUMBER(homescore))</f>
        <v>1</v>
      </c>
      <c r="AF12" s="150">
        <f t="array" ref="AF12">SUM((home=AB12)*(homescore&lt;visitorscore),(visitor=AB12)*(visitorscore&lt;homescore))</f>
        <v>0</v>
      </c>
      <c r="AG12" s="21">
        <f t="shared" ref="AG12" si="23">SUMIF(home,AB12,homescore)+SUMIF(visitor,AB12,visitorscore)</f>
        <v>3</v>
      </c>
      <c r="AH12" s="22">
        <f t="shared" ref="AH12" si="24">SUMIF(home,AB12,visitorscore)+SUMIF(visitor,AB12,homescore)</f>
        <v>0</v>
      </c>
      <c r="AI12" s="81">
        <f t="shared" si="14"/>
        <v>3</v>
      </c>
      <c r="AJ12" s="50">
        <f t="shared" si="15"/>
        <v>5</v>
      </c>
      <c r="AK12" s="13">
        <f t="shared" si="16"/>
        <v>5000030003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FRÝBA Dalibor</v>
      </c>
      <c r="Q13" s="25">
        <f t="shared" ref="Q13:Q17" si="25">IF(R13&gt;=1,1,0)</f>
        <v>1</v>
      </c>
      <c r="R13" s="22">
        <f t="shared" si="3"/>
        <v>1</v>
      </c>
      <c r="S13" s="150">
        <f t="shared" si="4"/>
        <v>0</v>
      </c>
      <c r="T13" s="150">
        <f t="shared" si="5"/>
        <v>1</v>
      </c>
      <c r="U13" s="150">
        <f t="shared" si="6"/>
        <v>0</v>
      </c>
      <c r="V13" s="21">
        <f t="shared" si="7"/>
        <v>2</v>
      </c>
      <c r="W13" s="22">
        <f t="shared" si="8"/>
        <v>2</v>
      </c>
      <c r="X13" s="150">
        <f t="shared" si="9"/>
        <v>0</v>
      </c>
      <c r="Y13" s="21">
        <f t="shared" si="10"/>
        <v>1</v>
      </c>
      <c r="AB13" s="27" t="str">
        <f>J9</f>
        <v>FRÝBA Dalibor</v>
      </c>
      <c r="AC13" s="20">
        <f t="shared" si="11"/>
        <v>1</v>
      </c>
      <c r="AD13" s="150">
        <f t="array" ref="AD13">SUM((home=AB13)*(homescore&gt;visitorscore),(visitor=AB13)*(visitorscore&gt;homescore))</f>
        <v>0</v>
      </c>
      <c r="AE13" s="150">
        <f t="array" ref="AE13">SUM((home=AB13)*(homescore=visitorscore)*ISNUMBER(visitorscore),(visitor=AB13)*(visitorscore=homescore)*ISNUMBER(homescore))</f>
        <v>1</v>
      </c>
      <c r="AF13" s="150">
        <f t="array" ref="AF13">SUM((home=AB13)*(homescore&lt;visitorscore),(visitor=AB13)*(visitorscore&lt;homescore))</f>
        <v>0</v>
      </c>
      <c r="AG13" s="21">
        <f t="shared" ref="AG13" si="26">SUMIF(home,AB13,homescore)+SUMIF(visitor,AB13,visitorscore)</f>
        <v>2</v>
      </c>
      <c r="AH13" s="22">
        <f t="shared" ref="AH13" si="27">SUMIF(home,AB13,visitorscore)+SUMIF(visitor,AB13,homescore)</f>
        <v>2</v>
      </c>
      <c r="AI13" s="81">
        <f t="shared" si="14"/>
        <v>0</v>
      </c>
      <c r="AJ13" s="50">
        <f t="shared" si="15"/>
        <v>1</v>
      </c>
      <c r="AK13" s="13">
        <f t="shared" si="16"/>
        <v>1000000002</v>
      </c>
    </row>
    <row r="14" spans="1:37" ht="16" customHeight="1" x14ac:dyDescent="0.35">
      <c r="B14" s="58">
        <v>1</v>
      </c>
      <c r="C14" s="59" t="str">
        <f>VLOOKUP(B14,B8:C13,2)</f>
        <v>DOHNAL Jiří</v>
      </c>
      <c r="D14" s="28"/>
      <c r="E14" s="60">
        <v>4</v>
      </c>
      <c r="F14" s="61" t="s">
        <v>0</v>
      </c>
      <c r="G14" s="62">
        <v>0</v>
      </c>
      <c r="I14" s="58">
        <v>3</v>
      </c>
      <c r="J14" s="63" t="str">
        <f>VLOOKUP(I14,I8:J13,2)</f>
        <v>VANÍČEK Matyáš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HADAŠČOK Petr</v>
      </c>
      <c r="Q14" s="25">
        <f t="shared" si="25"/>
        <v>1</v>
      </c>
      <c r="R14" s="22">
        <f t="shared" si="3"/>
        <v>1</v>
      </c>
      <c r="S14" s="150">
        <f t="shared" si="4"/>
        <v>0</v>
      </c>
      <c r="T14" s="150">
        <f t="shared" si="5"/>
        <v>1</v>
      </c>
      <c r="U14" s="150">
        <f t="shared" si="6"/>
        <v>0</v>
      </c>
      <c r="V14" s="21">
        <f t="shared" si="7"/>
        <v>0</v>
      </c>
      <c r="W14" s="22">
        <f t="shared" si="8"/>
        <v>0</v>
      </c>
      <c r="X14" s="150">
        <f t="shared" si="9"/>
        <v>0</v>
      </c>
      <c r="Y14" s="21">
        <f t="shared" si="10"/>
        <v>1</v>
      </c>
      <c r="AB14" s="27" t="str">
        <f>J10</f>
        <v>VANÍČEK Matyáš</v>
      </c>
      <c r="AC14" s="20">
        <f t="shared" si="11"/>
        <v>2</v>
      </c>
      <c r="AD14" s="150">
        <f t="array" ref="AD14">SUM((home=AB14)*(homescore&gt;visitorscore),(visitor=AB14)*(visitorscore&gt;homescore))</f>
        <v>0</v>
      </c>
      <c r="AE14" s="150">
        <f t="array" ref="AE14">SUM((home=AB14)*(homescore=visitorscore)*ISNUMBER(visitorscore),(visitor=AB14)*(visitorscore=homescore)*ISNUMBER(homescore))</f>
        <v>1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0</v>
      </c>
      <c r="AH14" s="22">
        <f t="shared" ref="AH14" si="29">SUMIF(home,AB14,visitorscore)+SUMIF(visitor,AB14,homescore)</f>
        <v>4</v>
      </c>
      <c r="AI14" s="81">
        <f t="shared" si="14"/>
        <v>-4</v>
      </c>
      <c r="AJ14" s="50">
        <f t="shared" si="15"/>
        <v>1</v>
      </c>
      <c r="AK14" s="13">
        <f t="shared" si="16"/>
        <v>999960000</v>
      </c>
    </row>
    <row r="15" spans="1:37" ht="16" customHeight="1" x14ac:dyDescent="0.35">
      <c r="B15" s="66">
        <v>2</v>
      </c>
      <c r="C15" s="67" t="str">
        <f>VLOOKUP(B15,B8:C13,2)</f>
        <v>HÁJEK Dalibor</v>
      </c>
      <c r="D15" s="28"/>
      <c r="E15" s="68">
        <v>3</v>
      </c>
      <c r="F15" s="29" t="s">
        <v>0</v>
      </c>
      <c r="G15" s="69">
        <v>1</v>
      </c>
      <c r="I15" s="66">
        <v>5</v>
      </c>
      <c r="J15" s="55" t="str">
        <f>VLOOKUP(I15,I8:J13,2)</f>
        <v>MATUŠČÍN Jan</v>
      </c>
      <c r="K15" s="81"/>
      <c r="L15" s="70">
        <f>IF(E15&gt;G15,1,0)+L14</f>
        <v>2</v>
      </c>
      <c r="M15" s="29" t="s">
        <v>0</v>
      </c>
      <c r="N15" s="71">
        <f>IF(E15&lt;G15,1,0)+N14</f>
        <v>0</v>
      </c>
      <c r="P15" s="25" t="str">
        <f t="array" ref="P15">INDEX(AB7:AB16,MATCH(LARGE($AK$7:$AK$16-ROW($AK$7:$AK$16)/COUNT($AK$7:$AK$16),ROW(P15)-ROW(P$8)+1),$AK$7:$AK$16-ROW($AK$7:$AK$16)/COUNT($AK$7:$AK$16),0))</f>
        <v>VANÍČEK Matyáš</v>
      </c>
      <c r="Q15" s="25">
        <f t="shared" si="25"/>
        <v>1</v>
      </c>
      <c r="R15" s="22">
        <f t="shared" si="3"/>
        <v>2</v>
      </c>
      <c r="S15" s="150">
        <f t="shared" si="4"/>
        <v>0</v>
      </c>
      <c r="T15" s="150">
        <f t="shared" si="5"/>
        <v>1</v>
      </c>
      <c r="U15" s="150">
        <f t="shared" si="6"/>
        <v>1</v>
      </c>
      <c r="V15" s="21">
        <f t="shared" si="7"/>
        <v>0</v>
      </c>
      <c r="W15" s="22">
        <f t="shared" si="8"/>
        <v>4</v>
      </c>
      <c r="X15" s="150">
        <f t="shared" si="9"/>
        <v>-4</v>
      </c>
      <c r="Y15" s="21">
        <f t="shared" si="10"/>
        <v>1</v>
      </c>
      <c r="AB15" s="27" t="str">
        <f>J11</f>
        <v>FRÝBA Ondřej</v>
      </c>
      <c r="AC15" s="20">
        <f t="shared" si="11"/>
        <v>1</v>
      </c>
      <c r="AD15" s="150">
        <f t="array" ref="AD15">SUM((home=AB15)*(homescore&gt;visitorscore),(visitor=AB15)*(visitorscore&gt;homescore))</f>
        <v>1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0</v>
      </c>
      <c r="AG15" s="21">
        <f t="shared" ref="AG15" si="30">SUMIF(home,AB15,homescore)+SUMIF(visitor,AB15,visitorscore)</f>
        <v>6</v>
      </c>
      <c r="AH15" s="22">
        <f t="shared" ref="AH15" si="31">SUMIF(home,AB15,visitorscore)+SUMIF(visitor,AB15,homescore)</f>
        <v>1</v>
      </c>
      <c r="AI15" s="81">
        <f t="shared" si="14"/>
        <v>5</v>
      </c>
      <c r="AJ15" s="50">
        <f t="shared" si="15"/>
        <v>2</v>
      </c>
      <c r="AK15" s="13">
        <f t="shared" si="16"/>
        <v>2000050006</v>
      </c>
    </row>
    <row r="16" spans="1:37" ht="16" customHeight="1" thickBot="1" x14ac:dyDescent="0.4">
      <c r="B16" s="72">
        <v>3</v>
      </c>
      <c r="C16" s="73" t="str">
        <f>VLOOKUP(B16,B8:C13,2)</f>
        <v>HADAŠČOK Petr</v>
      </c>
      <c r="D16" s="28"/>
      <c r="E16" s="74">
        <v>0</v>
      </c>
      <c r="F16" s="75" t="s">
        <v>0</v>
      </c>
      <c r="G16" s="76">
        <v>0</v>
      </c>
      <c r="I16" s="72">
        <v>1</v>
      </c>
      <c r="J16" s="57" t="str">
        <f>VLOOKUP(I16,I8:J13,2)</f>
        <v>JUSTRA Michal</v>
      </c>
      <c r="K16" s="81"/>
      <c r="L16" s="77">
        <f>IF(E16&gt;G16,1,0)+L15</f>
        <v>2</v>
      </c>
      <c r="M16" s="75" t="s">
        <v>0</v>
      </c>
      <c r="N16" s="78">
        <f>IF(E16&lt;G16,1,0)+N15</f>
        <v>0</v>
      </c>
      <c r="P16" s="25" t="str">
        <f t="array" ref="P16">INDEX(AB7:AB16,MATCH(LARGE($AK$7:$AK$16-ROW($AK$7:$AK$16)/COUNT($AK$7:$AK$16),ROW(P16)-ROW(P$8)+1),$AK$7:$AK$16-ROW($AK$7:$AK$16)/COUNT($AK$7:$AK$16),0))</f>
        <v>BILKO Jan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0</v>
      </c>
      <c r="W16" s="22">
        <f t="shared" si="8"/>
        <v>1</v>
      </c>
      <c r="X16" s="150">
        <f t="shared" si="9"/>
        <v>-1</v>
      </c>
      <c r="Y16" s="21">
        <f t="shared" si="10"/>
        <v>0</v>
      </c>
      <c r="AB16" s="27" t="str">
        <f>J12</f>
        <v>MATUŠČÍN Jan</v>
      </c>
      <c r="AC16" s="20">
        <f t="shared" si="11"/>
        <v>2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2</v>
      </c>
      <c r="AG16" s="21">
        <f t="shared" ref="AG16" si="32">SUMIF(home,AB16,homescore)+SUMIF(visitor,AB16,visitorscore)</f>
        <v>2</v>
      </c>
      <c r="AH16" s="22">
        <f t="shared" ref="AH16" si="33">SUMIF(home,AB16,visitorscore)+SUMIF(visitor,AB16,homescore)</f>
        <v>8</v>
      </c>
      <c r="AI16" s="81">
        <f t="shared" si="14"/>
        <v>-6</v>
      </c>
      <c r="AJ16" s="50">
        <f t="shared" si="15"/>
        <v>0</v>
      </c>
      <c r="AK16" s="13">
        <f t="shared" si="16"/>
        <v>-59998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MATUŠČÍN Jan</v>
      </c>
      <c r="Q17" s="25">
        <f t="shared" si="25"/>
        <v>1</v>
      </c>
      <c r="R17" s="22">
        <f t="shared" si="3"/>
        <v>2</v>
      </c>
      <c r="S17" s="150">
        <f t="shared" si="4"/>
        <v>0</v>
      </c>
      <c r="T17" s="150">
        <f t="shared" si="5"/>
        <v>0</v>
      </c>
      <c r="U17" s="150">
        <f t="shared" si="6"/>
        <v>2</v>
      </c>
      <c r="V17" s="21">
        <f t="shared" si="7"/>
        <v>2</v>
      </c>
      <c r="W17" s="22">
        <f t="shared" si="8"/>
        <v>8</v>
      </c>
      <c r="X17" s="150">
        <f t="shared" si="9"/>
        <v>-6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DOHNAL Jiří</v>
      </c>
      <c r="D18" s="28"/>
      <c r="E18" s="60">
        <v>2</v>
      </c>
      <c r="F18" s="61" t="s">
        <v>0</v>
      </c>
      <c r="G18" s="62">
        <v>2</v>
      </c>
      <c r="I18" s="58">
        <v>2</v>
      </c>
      <c r="J18" s="63" t="str">
        <f>VLOOKUP(I18,I8:J13,2)</f>
        <v>FRÝBA Dalibor</v>
      </c>
      <c r="K18" s="81"/>
      <c r="L18" s="64">
        <f>IF(E18&gt;G18,1,0)+L16</f>
        <v>2</v>
      </c>
      <c r="M18" s="61" t="s">
        <v>0</v>
      </c>
      <c r="N18" s="65">
        <f>IF(E18&lt;G18,1,0)+N16</f>
        <v>0</v>
      </c>
    </row>
    <row r="19" spans="2:25" ht="16" customHeight="1" x14ac:dyDescent="0.35">
      <c r="B19" s="66">
        <v>4</v>
      </c>
      <c r="C19" s="67" t="str">
        <f>VLOOKUP(B19,B8:C13,2)</f>
        <v>BILKO Jan</v>
      </c>
      <c r="D19" s="28"/>
      <c r="E19" s="68">
        <v>0</v>
      </c>
      <c r="F19" s="29" t="s">
        <v>0</v>
      </c>
      <c r="G19" s="69">
        <v>1</v>
      </c>
      <c r="I19" s="66">
        <v>1</v>
      </c>
      <c r="J19" s="55" t="str">
        <f>VLOOKUP(I19,I8:J13,2)</f>
        <v>JUSTRA Michal</v>
      </c>
      <c r="K19" s="81"/>
      <c r="L19" s="70">
        <f>IF(E19&gt;G19,1,0)+L18</f>
        <v>2</v>
      </c>
      <c r="M19" s="29" t="s">
        <v>0</v>
      </c>
      <c r="N19" s="71">
        <f>IF(E19&lt;G19,1,0)+N18</f>
        <v>1</v>
      </c>
    </row>
    <row r="20" spans="2:25" ht="16" customHeight="1" thickBot="1" x14ac:dyDescent="0.4">
      <c r="B20" s="72">
        <v>5</v>
      </c>
      <c r="C20" s="73" t="str">
        <f>VLOOKUP(B20,B8:C13,2)</f>
        <v>KURÁŇ Adam</v>
      </c>
      <c r="D20" s="28"/>
      <c r="E20" s="74">
        <v>5</v>
      </c>
      <c r="F20" s="75" t="s">
        <v>0</v>
      </c>
      <c r="G20" s="76">
        <v>1</v>
      </c>
      <c r="I20" s="72">
        <v>5</v>
      </c>
      <c r="J20" s="57" t="str">
        <f>VLOOKUP(I20,I8:J13,2)</f>
        <v>MATUŠČÍN Jan</v>
      </c>
      <c r="K20" s="81"/>
      <c r="L20" s="77">
        <f>IF(E20&gt;G20,1,0)+L19</f>
        <v>3</v>
      </c>
      <c r="M20" s="75" t="s">
        <v>0</v>
      </c>
      <c r="N20" s="78">
        <f>IF(E20&lt;G20,1,0)+N19</f>
        <v>1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DOHNAL Jiří</v>
      </c>
      <c r="D22" s="28"/>
      <c r="E22" s="60">
        <v>0</v>
      </c>
      <c r="F22" s="61" t="s">
        <v>0</v>
      </c>
      <c r="G22" s="62">
        <v>2</v>
      </c>
      <c r="I22" s="58">
        <v>1</v>
      </c>
      <c r="J22" s="63" t="str">
        <f>VLOOKUP(I22,I8:J13,2)</f>
        <v>JUSTRA Michal</v>
      </c>
      <c r="K22" s="81"/>
      <c r="L22" s="64">
        <f>IF(E22&gt;G22,1,0)+L20</f>
        <v>3</v>
      </c>
      <c r="M22" s="61" t="s">
        <v>0</v>
      </c>
      <c r="N22" s="65">
        <f>IF(E22&lt;G22,1,0)+N20</f>
        <v>2</v>
      </c>
    </row>
    <row r="23" spans="2:25" ht="16" customHeight="1" x14ac:dyDescent="0.35">
      <c r="B23" s="66">
        <v>2</v>
      </c>
      <c r="C23" s="67" t="str">
        <f>VLOOKUP(B23,B8:C13,2)</f>
        <v>HÁJEK Dalibor</v>
      </c>
      <c r="D23" s="28"/>
      <c r="E23" s="68">
        <v>0</v>
      </c>
      <c r="F23" s="29" t="s">
        <v>0</v>
      </c>
      <c r="G23" s="69">
        <v>0</v>
      </c>
      <c r="I23" s="66">
        <v>3</v>
      </c>
      <c r="J23" s="55" t="str">
        <f>VLOOKUP(I23,I8:J13,2)</f>
        <v>VANÍČEK Matyáš</v>
      </c>
      <c r="K23" s="81"/>
      <c r="L23" s="70">
        <f>IF(E23&gt;G23,1,0)+L22</f>
        <v>3</v>
      </c>
      <c r="M23" s="29" t="s">
        <v>0</v>
      </c>
      <c r="N23" s="71">
        <f>IF(E23&lt;G23,1,0)+N22</f>
        <v>2</v>
      </c>
    </row>
    <row r="24" spans="2:25" ht="16" customHeight="1" thickBot="1" x14ac:dyDescent="0.4">
      <c r="B24" s="72">
        <v>5</v>
      </c>
      <c r="C24" s="73" t="str">
        <f>VLOOKUP(B24,B8:C13,2)</f>
        <v>KURÁŇ Adam</v>
      </c>
      <c r="D24" s="28"/>
      <c r="E24" s="74">
        <v>1</v>
      </c>
      <c r="F24" s="75" t="s">
        <v>0</v>
      </c>
      <c r="G24" s="76">
        <v>6</v>
      </c>
      <c r="I24" s="72">
        <v>4</v>
      </c>
      <c r="J24" s="57" t="str">
        <f>VLOOKUP(I24,I8:J13,2)</f>
        <v>FRÝBA Ondřej</v>
      </c>
      <c r="K24" s="81"/>
      <c r="L24" s="77">
        <f>IF(E24&gt;G24,1,0)+L23</f>
        <v>3</v>
      </c>
      <c r="M24" s="75" t="s">
        <v>0</v>
      </c>
      <c r="N24" s="78">
        <f>IF(E24&lt;G24,1,0)+N23</f>
        <v>3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15</v>
      </c>
      <c r="F26" s="143" t="s">
        <v>0</v>
      </c>
      <c r="G26" s="144">
        <f>SUM(visitorscore)</f>
        <v>13</v>
      </c>
      <c r="L26" s="31">
        <f>L24</f>
        <v>3</v>
      </c>
      <c r="M26" s="32" t="s">
        <v>0</v>
      </c>
      <c r="N26" s="33">
        <f>N24</f>
        <v>3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6C66-84AD-41E9-A50D-88D3339F2935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9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216</v>
      </c>
      <c r="C7" s="178" t="s">
        <v>11</v>
      </c>
      <c r="D7" s="38"/>
      <c r="E7" s="39"/>
      <c r="F7" s="40"/>
      <c r="G7" s="39"/>
      <c r="H7" s="41"/>
      <c r="I7" s="177" t="s">
        <v>213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TIRPÁK Patrik</v>
      </c>
      <c r="AC7" s="49">
        <f>SUM(AD7:AF7)</f>
        <v>2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0</v>
      </c>
      <c r="AF7" s="42">
        <f t="array" ref="AF7">SUM((home=AB7)*(homescore&lt;visitorscore),(visitor=AB7)*(visitorscore&lt;homescore))</f>
        <v>1</v>
      </c>
      <c r="AG7" s="50">
        <f t="shared" ref="AG7" si="0">SUMIF(home,AB7,homescore)+SUMIF(visitor,AB7,visitorscore)</f>
        <v>5</v>
      </c>
      <c r="AH7" s="51">
        <f t="shared" ref="AH7" si="1">SUMIF(home,AB7,visitorscore)+SUMIF(visitor,AB7,homescore)</f>
        <v>8</v>
      </c>
      <c r="AI7" s="41">
        <f>AG7-AH7</f>
        <v>-3</v>
      </c>
      <c r="AJ7" s="50">
        <f>(AD7*2)+AE7</f>
        <v>2</v>
      </c>
      <c r="AK7" s="37">
        <f>AG7+AI7*10000+AJ7*1000000000</f>
        <v>1999970005</v>
      </c>
    </row>
    <row r="8" spans="1:37" x14ac:dyDescent="0.35">
      <c r="B8" s="52">
        <v>1</v>
      </c>
      <c r="C8" s="53" t="s">
        <v>204</v>
      </c>
      <c r="I8" s="52">
        <v>1</v>
      </c>
      <c r="J8" s="157" t="s">
        <v>191</v>
      </c>
      <c r="P8" s="25" t="str">
        <f t="array" ref="P8">INDEX(AB7:AB16,MATCH(LARGE($AK$7:$AK$16-ROW($AK$7:$AK$16)/COUNT($AK$7:$AK$16),ROW(P8)-ROW(P$8)+1),$AK$7:$AK$16-ROW($AK$7:$AK$16)/COUNT($AK$7:$AK$16),0))</f>
        <v>NAGY Jiří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2</v>
      </c>
      <c r="T8" s="150">
        <f t="shared" ref="T8:T17" si="5">VLOOKUP($P8,$AB$7:$AJ$16,4,0)</f>
        <v>1</v>
      </c>
      <c r="U8" s="150">
        <f t="shared" ref="U8:U17" si="6">VLOOKUP($P8,$AB$7:$AJ$16,5,0)</f>
        <v>0</v>
      </c>
      <c r="V8" s="21">
        <f t="shared" ref="V8:V17" si="7">VLOOKUP($P8,$AB$7:$AJ$16,6,0)</f>
        <v>8</v>
      </c>
      <c r="W8" s="22">
        <f t="shared" ref="W8:W17" si="8">VLOOKUP($P8,$AB$7:$AJ$16,7,0)</f>
        <v>4</v>
      </c>
      <c r="X8" s="150">
        <f t="shared" ref="X8:X17" si="9">VLOOKUP($P8,$AB$7:$AJ$16,8,0)</f>
        <v>4</v>
      </c>
      <c r="Y8" s="21">
        <f t="shared" ref="Y8:Y17" si="10">VLOOKUP($P8,$AB$7:$AJ$16,9,0)</f>
        <v>5</v>
      </c>
      <c r="AB8" s="26" t="str">
        <f>C9</f>
        <v>ŘEHOŘ Jakub</v>
      </c>
      <c r="AC8" s="20">
        <f t="shared" ref="AC8:AC16" si="11">SUM(AD8:AF8)</f>
        <v>2</v>
      </c>
      <c r="AD8" s="150">
        <f t="array" ref="AD8">SUM((home=AB8)*(homescore&gt;visitorscore),(visitor=AB8)*(visitorscore&gt;homescore))</f>
        <v>1</v>
      </c>
      <c r="AE8" s="150">
        <f t="array" ref="AE8">SUM((home=AB8)*(homescore=visitorscore)*ISNUMBER(visitorscore),(visitor=AB8)*(visitorscore=homescore)*ISNUMBER(homescore))</f>
        <v>0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8</v>
      </c>
      <c r="AH8" s="22">
        <f t="shared" ref="AH8" si="13">SUMIF(home,AB8,visitorscore)+SUMIF(visitor,AB8,homescore)</f>
        <v>5</v>
      </c>
      <c r="AI8" s="81">
        <f t="shared" ref="AI8:AI16" si="14">AG8-AH8</f>
        <v>3</v>
      </c>
      <c r="AJ8" s="50">
        <f t="shared" ref="AJ8:AJ16" si="15">(AD8*2)+AE8</f>
        <v>2</v>
      </c>
      <c r="AK8" s="13">
        <f t="shared" ref="AK8:AK16" si="16">AG8+AI8*10000+AJ8*1000000000</f>
        <v>2000030008</v>
      </c>
    </row>
    <row r="9" spans="1:37" x14ac:dyDescent="0.35">
      <c r="B9" s="54">
        <v>2</v>
      </c>
      <c r="C9" s="55" t="s">
        <v>208</v>
      </c>
      <c r="I9" s="54">
        <v>2</v>
      </c>
      <c r="J9" s="155" t="s">
        <v>193</v>
      </c>
      <c r="P9" s="25" t="str">
        <f t="array" ref="P9">INDEX(AB7:AB16,MATCH(LARGE($AK$7:$AK$16-ROW($AK$7:$AK$16)/COUNT($AK$7:$AK$16),ROW(P9)-ROW(P$8)+1),$AK$7:$AK$16-ROW($AK$7:$AK$16)/COUNT($AK$7:$AK$16),0))</f>
        <v>NAVRÁTIL Petr</v>
      </c>
      <c r="Q9" s="25">
        <f t="shared" si="2"/>
        <v>1</v>
      </c>
      <c r="R9" s="22">
        <f t="shared" si="3"/>
        <v>2</v>
      </c>
      <c r="S9" s="150">
        <f t="shared" si="4"/>
        <v>2</v>
      </c>
      <c r="T9" s="150">
        <f t="shared" si="5"/>
        <v>0</v>
      </c>
      <c r="U9" s="150">
        <f t="shared" si="6"/>
        <v>0</v>
      </c>
      <c r="V9" s="21">
        <f t="shared" si="7"/>
        <v>9</v>
      </c>
      <c r="W9" s="22">
        <f t="shared" si="8"/>
        <v>2</v>
      </c>
      <c r="X9" s="150">
        <f t="shared" si="9"/>
        <v>7</v>
      </c>
      <c r="Y9" s="21">
        <f t="shared" si="10"/>
        <v>4</v>
      </c>
      <c r="AB9" s="26" t="str">
        <f>C10</f>
        <v>GRABINSKÁ Michaela</v>
      </c>
      <c r="AC9" s="20">
        <f t="shared" si="11"/>
        <v>2</v>
      </c>
      <c r="AD9" s="150">
        <f t="array" ref="AD9">SUM((home=AB9)*(homescore&gt;visitorscore),(visitor=AB9)*(visitorscore&gt;homescore))</f>
        <v>0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2</v>
      </c>
      <c r="AG9" s="21">
        <f t="shared" ref="AG9" si="17">SUMIF(home,AB9,homescore)+SUMIF(visitor,AB9,visitorscore)</f>
        <v>4</v>
      </c>
      <c r="AH9" s="22">
        <f t="shared" ref="AH9" si="18">SUMIF(home,AB9,visitorscore)+SUMIF(visitor,AB9,homescore)</f>
        <v>6</v>
      </c>
      <c r="AI9" s="81">
        <f t="shared" si="14"/>
        <v>-2</v>
      </c>
      <c r="AJ9" s="50">
        <f t="shared" si="15"/>
        <v>0</v>
      </c>
      <c r="AK9" s="13">
        <f t="shared" si="16"/>
        <v>-19996</v>
      </c>
    </row>
    <row r="10" spans="1:37" x14ac:dyDescent="0.35">
      <c r="B10" s="54">
        <v>3</v>
      </c>
      <c r="C10" s="55" t="s">
        <v>205</v>
      </c>
      <c r="I10" s="54">
        <v>3</v>
      </c>
      <c r="J10" s="155" t="s">
        <v>194</v>
      </c>
      <c r="P10" s="25" t="str">
        <f t="array" ref="P10">INDEX(AB7:AB16,MATCH(LARGE($AK$7:$AK$16-ROW($AK$7:$AK$16)/COUNT($AK$7:$AK$16),ROW(P10)-ROW(P$8)+1),$AK$7:$AK$16-ROW($AK$7:$AK$16)/COUNT($AK$7:$AK$16),0))</f>
        <v>ŘEHOŘ Jakub</v>
      </c>
      <c r="Q10" s="25">
        <f t="shared" si="2"/>
        <v>1</v>
      </c>
      <c r="R10" s="22">
        <f t="shared" si="3"/>
        <v>2</v>
      </c>
      <c r="S10" s="150">
        <f t="shared" si="4"/>
        <v>1</v>
      </c>
      <c r="T10" s="150">
        <f t="shared" si="5"/>
        <v>0</v>
      </c>
      <c r="U10" s="150">
        <f t="shared" si="6"/>
        <v>1</v>
      </c>
      <c r="V10" s="21">
        <f t="shared" si="7"/>
        <v>8</v>
      </c>
      <c r="W10" s="22">
        <f t="shared" si="8"/>
        <v>5</v>
      </c>
      <c r="X10" s="150">
        <f t="shared" si="9"/>
        <v>3</v>
      </c>
      <c r="Y10" s="21">
        <f t="shared" si="10"/>
        <v>2</v>
      </c>
      <c r="AB10" s="26" t="str">
        <f>C11</f>
        <v>VITULA Josef</v>
      </c>
      <c r="AC10" s="20">
        <f t="shared" si="11"/>
        <v>1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1</v>
      </c>
      <c r="AF10" s="150">
        <f t="array" ref="AF10">SUM((home=AB10)*(homescore&lt;visitorscore),(visitor=AB10)*(visitorscore&lt;homescore))</f>
        <v>0</v>
      </c>
      <c r="AG10" s="21">
        <f t="shared" ref="AG10" si="19">SUMIF(home,AB10,homescore)+SUMIF(visitor,AB10,visitorscore)</f>
        <v>2</v>
      </c>
      <c r="AH10" s="22">
        <f t="shared" ref="AH10" si="20">SUMIF(home,AB10,visitorscore)+SUMIF(visitor,AB10,homescore)</f>
        <v>2</v>
      </c>
      <c r="AI10" s="81">
        <f t="shared" si="14"/>
        <v>0</v>
      </c>
      <c r="AJ10" s="50">
        <f t="shared" si="15"/>
        <v>1</v>
      </c>
      <c r="AK10" s="13">
        <f t="shared" si="16"/>
        <v>1000000002</v>
      </c>
    </row>
    <row r="11" spans="1:37" x14ac:dyDescent="0.35">
      <c r="B11" s="54">
        <v>4</v>
      </c>
      <c r="C11" s="55" t="s">
        <v>209</v>
      </c>
      <c r="I11" s="54">
        <v>4</v>
      </c>
      <c r="J11" s="156" t="s">
        <v>192</v>
      </c>
      <c r="P11" s="25" t="str">
        <f t="array" ref="P11">INDEX(AB7:AB16,MATCH(LARGE($AK$7:$AK$16-ROW($AK$7:$AK$16)/COUNT($AK$7:$AK$16),ROW(P11)-ROW(P$8)+1),$AK$7:$AK$16-ROW($AK$7:$AK$16)/COUNT($AK$7:$AK$16),0))</f>
        <v>TOMANDL Michal</v>
      </c>
      <c r="Q11" s="25">
        <f t="shared" si="2"/>
        <v>1</v>
      </c>
      <c r="R11" s="22">
        <f t="shared" si="3"/>
        <v>2</v>
      </c>
      <c r="S11" s="150">
        <f t="shared" si="4"/>
        <v>1</v>
      </c>
      <c r="T11" s="150">
        <f t="shared" si="5"/>
        <v>0</v>
      </c>
      <c r="U11" s="150">
        <f t="shared" si="6"/>
        <v>1</v>
      </c>
      <c r="V11" s="21">
        <f t="shared" si="7"/>
        <v>3</v>
      </c>
      <c r="W11" s="22">
        <f t="shared" si="8"/>
        <v>5</v>
      </c>
      <c r="X11" s="150">
        <f t="shared" si="9"/>
        <v>-2</v>
      </c>
      <c r="Y11" s="21">
        <f t="shared" si="10"/>
        <v>2</v>
      </c>
      <c r="AB11" s="27" t="str">
        <f>C12</f>
        <v>TOMANDL Michal</v>
      </c>
      <c r="AC11" s="20">
        <f t="shared" si="11"/>
        <v>2</v>
      </c>
      <c r="AD11" s="150">
        <f t="array" ref="AD11">SUM((home=AB11)*(homescore&gt;visitorscore),(visitor=AB11)*(visitorscore&gt;homescore))</f>
        <v>1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1</v>
      </c>
      <c r="AG11" s="21">
        <f t="shared" ref="AG11" si="21">SUMIF(home,AB11,homescore)+SUMIF(visitor,AB11,visitorscore)</f>
        <v>3</v>
      </c>
      <c r="AH11" s="22">
        <f t="shared" ref="AH11" si="22">SUMIF(home,AB11,visitorscore)+SUMIF(visitor,AB11,homescore)</f>
        <v>5</v>
      </c>
      <c r="AI11" s="81">
        <f t="shared" si="14"/>
        <v>-2</v>
      </c>
      <c r="AJ11" s="50">
        <f t="shared" si="15"/>
        <v>2</v>
      </c>
      <c r="AK11" s="13">
        <f t="shared" si="16"/>
        <v>1999980003</v>
      </c>
    </row>
    <row r="12" spans="1:37" ht="16" thickBot="1" x14ac:dyDescent="0.4">
      <c r="B12" s="56">
        <v>5</v>
      </c>
      <c r="C12" s="57" t="s">
        <v>206</v>
      </c>
      <c r="I12" s="56">
        <v>5</v>
      </c>
      <c r="J12" s="57"/>
      <c r="P12" s="25" t="str">
        <f t="array" ref="P12">INDEX(AB7:AB16,MATCH(LARGE($AK$7:$AK$16-ROW($AK$7:$AK$16)/COUNT($AK$7:$AK$16),ROW(P12)-ROW(P$8)+1),$AK$7:$AK$16-ROW($AK$7:$AK$16)/COUNT($AK$7:$AK$16),0))</f>
        <v>TIRPÁK Patrik</v>
      </c>
      <c r="Q12" s="25">
        <f>IF(R12&gt;=1,1,0)</f>
        <v>1</v>
      </c>
      <c r="R12" s="22">
        <f t="shared" si="3"/>
        <v>2</v>
      </c>
      <c r="S12" s="150">
        <f t="shared" si="4"/>
        <v>1</v>
      </c>
      <c r="T12" s="150">
        <f t="shared" si="5"/>
        <v>0</v>
      </c>
      <c r="U12" s="150">
        <f t="shared" si="6"/>
        <v>1</v>
      </c>
      <c r="V12" s="21">
        <f t="shared" si="7"/>
        <v>5</v>
      </c>
      <c r="W12" s="22">
        <f t="shared" si="8"/>
        <v>8</v>
      </c>
      <c r="X12" s="150">
        <f t="shared" si="9"/>
        <v>-3</v>
      </c>
      <c r="Y12" s="21">
        <f t="shared" si="10"/>
        <v>2</v>
      </c>
      <c r="AB12" s="27" t="str">
        <f>J8</f>
        <v>NAGY Jiří</v>
      </c>
      <c r="AC12" s="20">
        <f t="shared" si="11"/>
        <v>3</v>
      </c>
      <c r="AD12" s="150">
        <f t="array" ref="AD12">SUM((home=AB12)*(homescore&gt;visitorscore),(visitor=AB12)*(visitorscore&gt;homescore))</f>
        <v>2</v>
      </c>
      <c r="AE12" s="150">
        <f t="array" ref="AE12">SUM((home=AB12)*(homescore=visitorscore)*ISNUMBER(visitorscore),(visitor=AB12)*(visitorscore=homescore)*ISNUMBER(homescore))</f>
        <v>1</v>
      </c>
      <c r="AF12" s="150">
        <f t="array" ref="AF12">SUM((home=AB12)*(homescore&lt;visitorscore),(visitor=AB12)*(visitorscore&lt;homescore))</f>
        <v>0</v>
      </c>
      <c r="AG12" s="21">
        <f t="shared" ref="AG12" si="23">SUMIF(home,AB12,homescore)+SUMIF(visitor,AB12,visitorscore)</f>
        <v>8</v>
      </c>
      <c r="AH12" s="22">
        <f t="shared" ref="AH12" si="24">SUMIF(home,AB12,visitorscore)+SUMIF(visitor,AB12,homescore)</f>
        <v>4</v>
      </c>
      <c r="AI12" s="81">
        <f t="shared" si="14"/>
        <v>4</v>
      </c>
      <c r="AJ12" s="50">
        <f t="shared" si="15"/>
        <v>5</v>
      </c>
      <c r="AK12" s="13">
        <f t="shared" si="16"/>
        <v>5000040008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BERAN Filip</v>
      </c>
      <c r="Q13" s="25">
        <f t="shared" ref="Q13:Q17" si="25">IF(R13&gt;=1,1,0)</f>
        <v>1</v>
      </c>
      <c r="R13" s="22">
        <f t="shared" si="3"/>
        <v>3</v>
      </c>
      <c r="S13" s="150">
        <f t="shared" si="4"/>
        <v>1</v>
      </c>
      <c r="T13" s="150">
        <f t="shared" si="5"/>
        <v>0</v>
      </c>
      <c r="U13" s="150">
        <f t="shared" si="6"/>
        <v>2</v>
      </c>
      <c r="V13" s="21">
        <f t="shared" si="7"/>
        <v>8</v>
      </c>
      <c r="W13" s="22">
        <f t="shared" si="8"/>
        <v>14</v>
      </c>
      <c r="X13" s="150">
        <f t="shared" si="9"/>
        <v>-6</v>
      </c>
      <c r="Y13" s="21">
        <f t="shared" si="10"/>
        <v>2</v>
      </c>
      <c r="AB13" s="27" t="str">
        <f>J9</f>
        <v>NAVRÁTIL Petr</v>
      </c>
      <c r="AC13" s="20">
        <f t="shared" si="11"/>
        <v>2</v>
      </c>
      <c r="AD13" s="150">
        <f t="array" ref="AD13">SUM((home=AB13)*(homescore&gt;visitorscore),(visitor=AB13)*(visitorscore&gt;homescore))</f>
        <v>2</v>
      </c>
      <c r="AE13" s="150">
        <f t="array" ref="AE13">SUM((home=AB13)*(homescore=visitorscore)*ISNUMBER(visitorscore),(visitor=AB13)*(visitorscore=homescore)*ISNUMBER(homescore))</f>
        <v>0</v>
      </c>
      <c r="AF13" s="150">
        <f t="array" ref="AF13">SUM((home=AB13)*(homescore&lt;visitorscore),(visitor=AB13)*(visitorscore&lt;homescore))</f>
        <v>0</v>
      </c>
      <c r="AG13" s="21">
        <f t="shared" ref="AG13" si="26">SUMIF(home,AB13,homescore)+SUMIF(visitor,AB13,visitorscore)</f>
        <v>9</v>
      </c>
      <c r="AH13" s="22">
        <f t="shared" ref="AH13" si="27">SUMIF(home,AB13,visitorscore)+SUMIF(visitor,AB13,homescore)</f>
        <v>2</v>
      </c>
      <c r="AI13" s="81">
        <f t="shared" si="14"/>
        <v>7</v>
      </c>
      <c r="AJ13" s="50">
        <f t="shared" si="15"/>
        <v>4</v>
      </c>
      <c r="AK13" s="13">
        <f t="shared" si="16"/>
        <v>4000070009</v>
      </c>
    </row>
    <row r="14" spans="1:37" ht="16" customHeight="1" x14ac:dyDescent="0.35">
      <c r="B14" s="58">
        <v>1</v>
      </c>
      <c r="C14" s="59" t="str">
        <f>VLOOKUP(B14,B8:C13,2)</f>
        <v>TIRPÁK Patrik</v>
      </c>
      <c r="D14" s="28"/>
      <c r="E14" s="60">
        <v>3</v>
      </c>
      <c r="F14" s="61" t="s">
        <v>0</v>
      </c>
      <c r="G14" s="62">
        <v>2</v>
      </c>
      <c r="I14" s="58">
        <v>3</v>
      </c>
      <c r="J14" s="63" t="str">
        <f>VLOOKUP(I14,I8:J13,2)</f>
        <v>BERAN Filip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VITULA Josef</v>
      </c>
      <c r="Q14" s="25">
        <f t="shared" si="25"/>
        <v>1</v>
      </c>
      <c r="R14" s="22">
        <f t="shared" si="3"/>
        <v>1</v>
      </c>
      <c r="S14" s="150">
        <f t="shared" si="4"/>
        <v>0</v>
      </c>
      <c r="T14" s="150">
        <f t="shared" si="5"/>
        <v>1</v>
      </c>
      <c r="U14" s="150">
        <f t="shared" si="6"/>
        <v>0</v>
      </c>
      <c r="V14" s="21">
        <f t="shared" si="7"/>
        <v>2</v>
      </c>
      <c r="W14" s="22">
        <f t="shared" si="8"/>
        <v>2</v>
      </c>
      <c r="X14" s="150">
        <f t="shared" si="9"/>
        <v>0</v>
      </c>
      <c r="Y14" s="21">
        <f t="shared" si="10"/>
        <v>1</v>
      </c>
      <c r="AB14" s="27" t="str">
        <f>J10</f>
        <v>BERAN Filip</v>
      </c>
      <c r="AC14" s="20">
        <f t="shared" si="11"/>
        <v>3</v>
      </c>
      <c r="AD14" s="150">
        <f t="array" ref="AD14">SUM((home=AB14)*(homescore&gt;visitorscore),(visitor=AB14)*(visitorscore&gt;homescore))</f>
        <v>1</v>
      </c>
      <c r="AE14" s="150">
        <f t="array" ref="AE14">SUM((home=AB14)*(homescore=visitorscore)*ISNUMBER(visitorscore),(visitor=AB14)*(visitorscore=homescore)*ISNUMBER(homescore))</f>
        <v>0</v>
      </c>
      <c r="AF14" s="150">
        <f t="array" ref="AF14">SUM((home=AB14)*(homescore&lt;visitorscore),(visitor=AB14)*(visitorscore&lt;homescore))</f>
        <v>2</v>
      </c>
      <c r="AG14" s="21">
        <f t="shared" ref="AG14" si="28">SUMIF(home,AB14,homescore)+SUMIF(visitor,AB14,visitorscore)</f>
        <v>8</v>
      </c>
      <c r="AH14" s="22">
        <f t="shared" ref="AH14" si="29">SUMIF(home,AB14,visitorscore)+SUMIF(visitor,AB14,homescore)</f>
        <v>14</v>
      </c>
      <c r="AI14" s="81">
        <f t="shared" si="14"/>
        <v>-6</v>
      </c>
      <c r="AJ14" s="50">
        <f t="shared" si="15"/>
        <v>2</v>
      </c>
      <c r="AK14" s="13">
        <f t="shared" si="16"/>
        <v>1999940008</v>
      </c>
    </row>
    <row r="15" spans="1:37" ht="16" customHeight="1" x14ac:dyDescent="0.35">
      <c r="B15" s="66">
        <v>2</v>
      </c>
      <c r="C15" s="67" t="str">
        <f>VLOOKUP(B15,B8:C13,2)</f>
        <v>ŘEHOŘ Jakub</v>
      </c>
      <c r="D15" s="28"/>
      <c r="E15" s="68">
        <v>0</v>
      </c>
      <c r="F15" s="29" t="s">
        <v>0</v>
      </c>
      <c r="G15" s="69">
        <v>3</v>
      </c>
      <c r="I15" s="66">
        <v>2</v>
      </c>
      <c r="J15" s="55" t="str">
        <f>VLOOKUP(I15,I8:J13,2)</f>
        <v>NAVRÁTIL Petr</v>
      </c>
      <c r="K15" s="81"/>
      <c r="L15" s="70">
        <f>IF(E15&gt;G15,1,0)+L14</f>
        <v>1</v>
      </c>
      <c r="M15" s="29" t="s">
        <v>0</v>
      </c>
      <c r="N15" s="71">
        <f>IF(E15&lt;G15,1,0)+N14</f>
        <v>1</v>
      </c>
      <c r="P15" s="25">
        <f t="array" ref="P15">INDEX(AB7:AB16,MATCH(LARGE($AK$7:$AK$16-ROW($AK$7:$AK$16)/COUNT($AK$7:$AK$16),ROW(P15)-ROW(P$8)+1),$AK$7:$AK$16-ROW($AK$7:$AK$16)/COUNT($AK$7:$AK$16),0))</f>
        <v>0</v>
      </c>
      <c r="Q15" s="25">
        <f t="shared" si="25"/>
        <v>0</v>
      </c>
      <c r="R15" s="22">
        <f t="shared" si="3"/>
        <v>0</v>
      </c>
      <c r="S15" s="150">
        <f t="shared" si="4"/>
        <v>0</v>
      </c>
      <c r="T15" s="150">
        <f t="shared" si="5"/>
        <v>0</v>
      </c>
      <c r="U15" s="150">
        <f t="shared" si="6"/>
        <v>0</v>
      </c>
      <c r="V15" s="21">
        <f t="shared" si="7"/>
        <v>0</v>
      </c>
      <c r="W15" s="22">
        <f t="shared" si="8"/>
        <v>0</v>
      </c>
      <c r="X15" s="150">
        <f t="shared" si="9"/>
        <v>0</v>
      </c>
      <c r="Y15" s="21">
        <f t="shared" si="10"/>
        <v>0</v>
      </c>
      <c r="AB15" s="27" t="str">
        <f>J11</f>
        <v>ŠÍMA Pavel</v>
      </c>
      <c r="AC15" s="20">
        <f t="shared" si="11"/>
        <v>1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1</v>
      </c>
      <c r="AG15" s="21">
        <f t="shared" ref="AG15" si="30">SUMIF(home,AB15,homescore)+SUMIF(visitor,AB15,visitorscore)</f>
        <v>1</v>
      </c>
      <c r="AH15" s="22">
        <f t="shared" ref="AH15" si="31">SUMIF(home,AB15,visitorscore)+SUMIF(visitor,AB15,homescore)</f>
        <v>2</v>
      </c>
      <c r="AI15" s="81">
        <f t="shared" si="14"/>
        <v>-1</v>
      </c>
      <c r="AJ15" s="50">
        <f t="shared" si="15"/>
        <v>0</v>
      </c>
      <c r="AK15" s="13">
        <f t="shared" si="16"/>
        <v>-9999</v>
      </c>
    </row>
    <row r="16" spans="1:37" ht="16" customHeight="1" thickBot="1" x14ac:dyDescent="0.4">
      <c r="B16" s="72">
        <v>3</v>
      </c>
      <c r="C16" s="73" t="str">
        <f>VLOOKUP(B16,B8:C13,2)</f>
        <v>GRABINSKÁ Michaela</v>
      </c>
      <c r="D16" s="28"/>
      <c r="E16" s="74">
        <v>1</v>
      </c>
      <c r="F16" s="75" t="s">
        <v>0</v>
      </c>
      <c r="G16" s="76">
        <v>2</v>
      </c>
      <c r="I16" s="72">
        <v>1</v>
      </c>
      <c r="J16" s="57" t="str">
        <f>VLOOKUP(I16,I8:J13,2)</f>
        <v>NAGY Jiří</v>
      </c>
      <c r="K16" s="81"/>
      <c r="L16" s="77">
        <f>IF(E16&gt;G16,1,0)+L15</f>
        <v>1</v>
      </c>
      <c r="M16" s="75" t="s">
        <v>0</v>
      </c>
      <c r="N16" s="78">
        <f>IF(E16&lt;G16,1,0)+N15</f>
        <v>2</v>
      </c>
      <c r="P16" s="25" t="str">
        <f t="array" ref="P16">INDEX(AB7:AB16,MATCH(LARGE($AK$7:$AK$16-ROW($AK$7:$AK$16)/COUNT($AK$7:$AK$16),ROW(P16)-ROW(P$8)+1),$AK$7:$AK$16-ROW($AK$7:$AK$16)/COUNT($AK$7:$AK$16),0))</f>
        <v>ŠÍMA Pavel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1</v>
      </c>
      <c r="W16" s="22">
        <f t="shared" si="8"/>
        <v>2</v>
      </c>
      <c r="X16" s="150">
        <f t="shared" si="9"/>
        <v>-1</v>
      </c>
      <c r="Y16" s="21">
        <f t="shared" si="10"/>
        <v>0</v>
      </c>
      <c r="AB16" s="27">
        <f>J12</f>
        <v>0</v>
      </c>
      <c r="AC16" s="20">
        <f t="shared" si="11"/>
        <v>0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GRABINSKÁ Michaela</v>
      </c>
      <c r="Q17" s="25">
        <f t="shared" si="25"/>
        <v>1</v>
      </c>
      <c r="R17" s="22">
        <f t="shared" si="3"/>
        <v>2</v>
      </c>
      <c r="S17" s="150">
        <f t="shared" si="4"/>
        <v>0</v>
      </c>
      <c r="T17" s="150">
        <f t="shared" si="5"/>
        <v>0</v>
      </c>
      <c r="U17" s="150">
        <f t="shared" si="6"/>
        <v>2</v>
      </c>
      <c r="V17" s="21">
        <f t="shared" si="7"/>
        <v>4</v>
      </c>
      <c r="W17" s="22">
        <f t="shared" si="8"/>
        <v>6</v>
      </c>
      <c r="X17" s="150">
        <f t="shared" si="9"/>
        <v>-2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TIRPÁK Patrik</v>
      </c>
      <c r="D18" s="28"/>
      <c r="E18" s="60">
        <v>2</v>
      </c>
      <c r="F18" s="61" t="s">
        <v>0</v>
      </c>
      <c r="G18" s="62">
        <v>6</v>
      </c>
      <c r="I18" s="58">
        <v>2</v>
      </c>
      <c r="J18" s="63" t="str">
        <f>VLOOKUP(I18,I8:J13,2)</f>
        <v>NAVRÁTIL Petr</v>
      </c>
      <c r="K18" s="81"/>
      <c r="L18" s="64">
        <f>IF(E18&gt;G18,1,0)+L16</f>
        <v>1</v>
      </c>
      <c r="M18" s="61" t="s">
        <v>0</v>
      </c>
      <c r="N18" s="65">
        <f>IF(E18&lt;G18,1,0)+N16</f>
        <v>3</v>
      </c>
    </row>
    <row r="19" spans="2:25" ht="16" customHeight="1" x14ac:dyDescent="0.35">
      <c r="B19" s="66">
        <v>5</v>
      </c>
      <c r="C19" s="67" t="str">
        <f>VLOOKUP(B19,B8:C13,2)</f>
        <v>TOMANDL Michal</v>
      </c>
      <c r="D19" s="28"/>
      <c r="E19" s="68">
        <v>1</v>
      </c>
      <c r="F19" s="29" t="s">
        <v>0</v>
      </c>
      <c r="G19" s="69">
        <v>4</v>
      </c>
      <c r="I19" s="66">
        <v>1</v>
      </c>
      <c r="J19" s="55" t="str">
        <f>VLOOKUP(I19,I8:J13,2)</f>
        <v>NAGY Jiří</v>
      </c>
      <c r="K19" s="81"/>
      <c r="L19" s="70">
        <f>IF(E19&gt;G19,1,0)+L18</f>
        <v>1</v>
      </c>
      <c r="M19" s="29" t="s">
        <v>0</v>
      </c>
      <c r="N19" s="71">
        <f>IF(E19&lt;G19,1,0)+N18</f>
        <v>4</v>
      </c>
    </row>
    <row r="20" spans="2:25" ht="16" customHeight="1" thickBot="1" x14ac:dyDescent="0.4">
      <c r="B20" s="72">
        <v>3</v>
      </c>
      <c r="C20" s="73" t="str">
        <f>VLOOKUP(B20,B8:C13,2)</f>
        <v>GRABINSKÁ Michaela</v>
      </c>
      <c r="D20" s="28"/>
      <c r="E20" s="74">
        <v>3</v>
      </c>
      <c r="F20" s="75" t="s">
        <v>0</v>
      </c>
      <c r="G20" s="76">
        <v>4</v>
      </c>
      <c r="I20" s="72">
        <v>3</v>
      </c>
      <c r="J20" s="57" t="str">
        <f>VLOOKUP(I20,I8:J13,2)</f>
        <v>BERAN Filip</v>
      </c>
      <c r="K20" s="81"/>
      <c r="L20" s="77">
        <f>IF(E20&gt;G20,1,0)+L19</f>
        <v>1</v>
      </c>
      <c r="M20" s="75" t="s">
        <v>0</v>
      </c>
      <c r="N20" s="78">
        <f>IF(E20&lt;G20,1,0)+N19</f>
        <v>5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4</v>
      </c>
      <c r="C22" s="59" t="str">
        <f>VLOOKUP(B22,B8:C13,2)</f>
        <v>VITULA Josef</v>
      </c>
      <c r="D22" s="28"/>
      <c r="E22" s="60">
        <v>2</v>
      </c>
      <c r="F22" s="61" t="s">
        <v>0</v>
      </c>
      <c r="G22" s="62">
        <v>2</v>
      </c>
      <c r="I22" s="58">
        <v>1</v>
      </c>
      <c r="J22" s="63" t="str">
        <f>VLOOKUP(I22,I8:J13,2)</f>
        <v>NAGY Jiří</v>
      </c>
      <c r="K22" s="81"/>
      <c r="L22" s="64">
        <f>IF(E22&gt;G22,1,0)+L20</f>
        <v>1</v>
      </c>
      <c r="M22" s="61" t="s">
        <v>0</v>
      </c>
      <c r="N22" s="65">
        <f>IF(E22&lt;G22,1,0)+N20</f>
        <v>5</v>
      </c>
    </row>
    <row r="23" spans="2:25" ht="16" customHeight="1" x14ac:dyDescent="0.35">
      <c r="B23" s="66">
        <v>2</v>
      </c>
      <c r="C23" s="67" t="str">
        <f>VLOOKUP(B23,B8:C13,2)</f>
        <v>ŘEHOŘ Jakub</v>
      </c>
      <c r="D23" s="28"/>
      <c r="E23" s="68">
        <v>8</v>
      </c>
      <c r="F23" s="29" t="s">
        <v>0</v>
      </c>
      <c r="G23" s="69">
        <v>2</v>
      </c>
      <c r="I23" s="66">
        <v>3</v>
      </c>
      <c r="J23" s="55" t="str">
        <f>VLOOKUP(I23,I8:J13,2)</f>
        <v>BERAN Filip</v>
      </c>
      <c r="K23" s="81"/>
      <c r="L23" s="70">
        <f>IF(E23&gt;G23,1,0)+L22</f>
        <v>2</v>
      </c>
      <c r="M23" s="29" t="s">
        <v>0</v>
      </c>
      <c r="N23" s="71">
        <f>IF(E23&lt;G23,1,0)+N22</f>
        <v>5</v>
      </c>
    </row>
    <row r="24" spans="2:25" ht="16" customHeight="1" thickBot="1" x14ac:dyDescent="0.4">
      <c r="B24" s="72">
        <v>5</v>
      </c>
      <c r="C24" s="73" t="str">
        <f>VLOOKUP(B24,B8:C13,2)</f>
        <v>TOMANDL Michal</v>
      </c>
      <c r="D24" s="28"/>
      <c r="E24" s="74">
        <v>2</v>
      </c>
      <c r="F24" s="75" t="s">
        <v>0</v>
      </c>
      <c r="G24" s="76">
        <v>1</v>
      </c>
      <c r="I24" s="72">
        <v>4</v>
      </c>
      <c r="J24" s="57" t="str">
        <f>VLOOKUP(I24,I8:J13,2)</f>
        <v>ŠÍMA Pavel</v>
      </c>
      <c r="K24" s="81"/>
      <c r="L24" s="77">
        <f>IF(E24&gt;G24,1,0)+L23</f>
        <v>3</v>
      </c>
      <c r="M24" s="75" t="s">
        <v>0</v>
      </c>
      <c r="N24" s="78">
        <f>IF(E24&lt;G24,1,0)+N23</f>
        <v>5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22</v>
      </c>
      <c r="F26" s="143" t="s">
        <v>0</v>
      </c>
      <c r="G26" s="144">
        <f>SUM(visitorscore)</f>
        <v>26</v>
      </c>
      <c r="L26" s="31">
        <f>L24</f>
        <v>3</v>
      </c>
      <c r="M26" s="32" t="s">
        <v>0</v>
      </c>
      <c r="N26" s="33">
        <f>N24</f>
        <v>5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9BD0-D3E7-45B6-95EC-8A4FFB5F3875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10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215</v>
      </c>
      <c r="C7" s="178" t="s">
        <v>10</v>
      </c>
      <c r="D7" s="38"/>
      <c r="E7" s="39"/>
      <c r="F7" s="40"/>
      <c r="G7" s="39"/>
      <c r="H7" s="41"/>
      <c r="I7" s="177" t="s">
        <v>216</v>
      </c>
      <c r="J7" s="178" t="s">
        <v>11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JUSTRA Michal</v>
      </c>
      <c r="AC7" s="49">
        <f>SUM(AD7:AF7)</f>
        <v>2</v>
      </c>
      <c r="AD7" s="42">
        <f t="array" ref="AD7">SUM((home=AB7)*(homescore&gt;visitorscore),(visitor=AB7)*(visitorscore&gt;homescore))</f>
        <v>0</v>
      </c>
      <c r="AE7" s="42">
        <f t="array" ref="AE7">SUM((home=AB7)*(homescore=visitorscore)*ISNUMBER(visitorscore),(visitor=AB7)*(visitorscore=homescore)*ISNUMBER(homescore))</f>
        <v>1</v>
      </c>
      <c r="AF7" s="42">
        <f t="array" ref="AF7">SUM((home=AB7)*(homescore&lt;visitorscore),(visitor=AB7)*(visitorscore&lt;homescore))</f>
        <v>1</v>
      </c>
      <c r="AG7" s="50">
        <f t="shared" ref="AG7" si="0">SUMIF(home,AB7,homescore)+SUMIF(visitor,AB7,visitorscore)</f>
        <v>0</v>
      </c>
      <c r="AH7" s="51">
        <f t="shared" ref="AH7" si="1">SUMIF(home,AB7,visitorscore)+SUMIF(visitor,AB7,homescore)</f>
        <v>1</v>
      </c>
      <c r="AI7" s="41">
        <f>AG7-AH7</f>
        <v>-1</v>
      </c>
      <c r="AJ7" s="50">
        <f>(AD7*2)+AE7</f>
        <v>1</v>
      </c>
      <c r="AK7" s="37">
        <f>AG7+AI7*10000+AJ7*1000000000</f>
        <v>999990000</v>
      </c>
    </row>
    <row r="8" spans="1:37" x14ac:dyDescent="0.35">
      <c r="B8" s="52">
        <v>1</v>
      </c>
      <c r="C8" s="157" t="s">
        <v>199</v>
      </c>
      <c r="I8" s="52">
        <v>1</v>
      </c>
      <c r="J8" s="53" t="s">
        <v>204</v>
      </c>
      <c r="P8" s="25" t="str">
        <f t="array" ref="P8">INDEX(AB7:AB16,MATCH(LARGE($AK$7:$AK$16-ROW($AK$7:$AK$16)/COUNT($AK$7:$AK$16),ROW(P8)-ROW(P$8)+1),$AK$7:$AK$16-ROW($AK$7:$AK$16)/COUNT($AK$7:$AK$16),0))</f>
        <v>GRABINSKÁ Michaela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2</v>
      </c>
      <c r="T8" s="150">
        <f t="shared" ref="T8:T17" si="5">VLOOKUP($P8,$AB$7:$AJ$16,4,0)</f>
        <v>1</v>
      </c>
      <c r="U8" s="150">
        <f t="shared" ref="U8:U17" si="6">VLOOKUP($P8,$AB$7:$AJ$16,5,0)</f>
        <v>0</v>
      </c>
      <c r="V8" s="21">
        <f t="shared" ref="V8:V17" si="7">VLOOKUP($P8,$AB$7:$AJ$16,6,0)</f>
        <v>8</v>
      </c>
      <c r="W8" s="22">
        <f t="shared" ref="W8:W17" si="8">VLOOKUP($P8,$AB$7:$AJ$16,7,0)</f>
        <v>5</v>
      </c>
      <c r="X8" s="150">
        <f t="shared" ref="X8:X17" si="9">VLOOKUP($P8,$AB$7:$AJ$16,8,0)</f>
        <v>3</v>
      </c>
      <c r="Y8" s="21">
        <f t="shared" ref="Y8:Y17" si="10">VLOOKUP($P8,$AB$7:$AJ$16,9,0)</f>
        <v>5</v>
      </c>
      <c r="AB8" s="26" t="str">
        <f>C9</f>
        <v>FRÝBA Dalibor</v>
      </c>
      <c r="AC8" s="20">
        <f t="shared" ref="AC8:AC16" si="11">SUM(AD8:AF8)</f>
        <v>2</v>
      </c>
      <c r="AD8" s="150">
        <f t="array" ref="AD8">SUM((home=AB8)*(homescore&gt;visitorscore),(visitor=AB8)*(visitorscore&gt;homescore))</f>
        <v>1</v>
      </c>
      <c r="AE8" s="150">
        <f t="array" ref="AE8">SUM((home=AB8)*(homescore=visitorscore)*ISNUMBER(visitorscore),(visitor=AB8)*(visitorscore=homescore)*ISNUMBER(homescore))</f>
        <v>0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5</v>
      </c>
      <c r="AH8" s="22">
        <f t="shared" ref="AH8" si="13">SUMIF(home,AB8,visitorscore)+SUMIF(visitor,AB8,homescore)</f>
        <v>5</v>
      </c>
      <c r="AI8" s="81">
        <f t="shared" ref="AI8:AI16" si="14">AG8-AH8</f>
        <v>0</v>
      </c>
      <c r="AJ8" s="50">
        <f t="shared" ref="AJ8:AJ16" si="15">(AD8*2)+AE8</f>
        <v>2</v>
      </c>
      <c r="AK8" s="13">
        <f t="shared" ref="AK8:AK16" si="16">AG8+AI8*10000+AJ8*1000000000</f>
        <v>2000000005</v>
      </c>
    </row>
    <row r="9" spans="1:37" x14ac:dyDescent="0.35">
      <c r="B9" s="54">
        <v>2</v>
      </c>
      <c r="C9" s="155" t="s">
        <v>200</v>
      </c>
      <c r="I9" s="54">
        <v>2</v>
      </c>
      <c r="J9" s="55" t="s">
        <v>208</v>
      </c>
      <c r="P9" s="25" t="str">
        <f t="array" ref="P9">INDEX(AB7:AB16,MATCH(LARGE($AK$7:$AK$16-ROW($AK$7:$AK$16)/COUNT($AK$7:$AK$16),ROW(P9)-ROW(P$8)+1),$AK$7:$AK$16-ROW($AK$7:$AK$16)/COUNT($AK$7:$AK$16),0))</f>
        <v>TIRPÁK Patrik</v>
      </c>
      <c r="Q9" s="25">
        <f t="shared" si="2"/>
        <v>1</v>
      </c>
      <c r="R9" s="22">
        <f t="shared" si="3"/>
        <v>3</v>
      </c>
      <c r="S9" s="150">
        <f t="shared" si="4"/>
        <v>2</v>
      </c>
      <c r="T9" s="150">
        <f t="shared" si="5"/>
        <v>0</v>
      </c>
      <c r="U9" s="150">
        <f t="shared" si="6"/>
        <v>1</v>
      </c>
      <c r="V9" s="21">
        <f t="shared" si="7"/>
        <v>3</v>
      </c>
      <c r="W9" s="22">
        <f t="shared" si="8"/>
        <v>3</v>
      </c>
      <c r="X9" s="150">
        <f t="shared" si="9"/>
        <v>0</v>
      </c>
      <c r="Y9" s="21">
        <f t="shared" si="10"/>
        <v>4</v>
      </c>
      <c r="AB9" s="26" t="str">
        <f>C10</f>
        <v>VANÍČEK Matyáš</v>
      </c>
      <c r="AC9" s="20">
        <f t="shared" si="11"/>
        <v>2</v>
      </c>
      <c r="AD9" s="150">
        <f t="array" ref="AD9">SUM((home=AB9)*(homescore&gt;visitorscore),(visitor=AB9)*(visitorscore&gt;homescore))</f>
        <v>1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1</v>
      </c>
      <c r="AG9" s="21">
        <f t="shared" ref="AG9" si="17">SUMIF(home,AB9,homescore)+SUMIF(visitor,AB9,visitorscore)</f>
        <v>5</v>
      </c>
      <c r="AH9" s="22">
        <f t="shared" ref="AH9" si="18">SUMIF(home,AB9,visitorscore)+SUMIF(visitor,AB9,homescore)</f>
        <v>3</v>
      </c>
      <c r="AI9" s="81">
        <f t="shared" si="14"/>
        <v>2</v>
      </c>
      <c r="AJ9" s="50">
        <f t="shared" si="15"/>
        <v>2</v>
      </c>
      <c r="AK9" s="13">
        <f t="shared" si="16"/>
        <v>2000020005</v>
      </c>
    </row>
    <row r="10" spans="1:37" x14ac:dyDescent="0.35">
      <c r="B10" s="54">
        <v>3</v>
      </c>
      <c r="C10" s="155" t="s">
        <v>201</v>
      </c>
      <c r="I10" s="54">
        <v>3</v>
      </c>
      <c r="J10" s="55" t="s">
        <v>205</v>
      </c>
      <c r="P10" s="25" t="str">
        <f t="array" ref="P10">INDEX(AB7:AB16,MATCH(LARGE($AK$7:$AK$16-ROW($AK$7:$AK$16)/COUNT($AK$7:$AK$16),ROW(P10)-ROW(P$8)+1),$AK$7:$AK$16-ROW($AK$7:$AK$16)/COUNT($AK$7:$AK$16),0))</f>
        <v>VANÍČEK Matyáš</v>
      </c>
      <c r="Q10" s="25">
        <f t="shared" si="2"/>
        <v>1</v>
      </c>
      <c r="R10" s="22">
        <f t="shared" si="3"/>
        <v>2</v>
      </c>
      <c r="S10" s="150">
        <f t="shared" si="4"/>
        <v>1</v>
      </c>
      <c r="T10" s="150">
        <f t="shared" si="5"/>
        <v>0</v>
      </c>
      <c r="U10" s="150">
        <f t="shared" si="6"/>
        <v>1</v>
      </c>
      <c r="V10" s="21">
        <f t="shared" si="7"/>
        <v>5</v>
      </c>
      <c r="W10" s="22">
        <f t="shared" si="8"/>
        <v>3</v>
      </c>
      <c r="X10" s="150">
        <f t="shared" si="9"/>
        <v>2</v>
      </c>
      <c r="Y10" s="21">
        <f t="shared" si="10"/>
        <v>2</v>
      </c>
      <c r="AB10" s="26" t="str">
        <f>C11</f>
        <v>FRÝBA Ondřej</v>
      </c>
      <c r="AC10" s="20">
        <f t="shared" si="11"/>
        <v>2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1</v>
      </c>
      <c r="AF10" s="150">
        <f t="array" ref="AF10">SUM((home=AB10)*(homescore&lt;visitorscore),(visitor=AB10)*(visitorscore&lt;homescore))</f>
        <v>1</v>
      </c>
      <c r="AG10" s="21">
        <f t="shared" ref="AG10" si="19">SUMIF(home,AB10,homescore)+SUMIF(visitor,AB10,visitorscore)</f>
        <v>4</v>
      </c>
      <c r="AH10" s="22">
        <f t="shared" ref="AH10" si="20">SUMIF(home,AB10,visitorscore)+SUMIF(visitor,AB10,homescore)</f>
        <v>5</v>
      </c>
      <c r="AI10" s="81">
        <f t="shared" si="14"/>
        <v>-1</v>
      </c>
      <c r="AJ10" s="50">
        <f t="shared" si="15"/>
        <v>1</v>
      </c>
      <c r="AK10" s="13">
        <f t="shared" si="16"/>
        <v>999990004</v>
      </c>
    </row>
    <row r="11" spans="1:37" x14ac:dyDescent="0.35">
      <c r="B11" s="54">
        <v>4</v>
      </c>
      <c r="C11" s="156" t="s">
        <v>202</v>
      </c>
      <c r="I11" s="54">
        <v>4</v>
      </c>
      <c r="J11" s="55" t="s">
        <v>217</v>
      </c>
      <c r="P11" s="25" t="str">
        <f t="array" ref="P11">INDEX(AB7:AB16,MATCH(LARGE($AK$7:$AK$16-ROW($AK$7:$AK$16)/COUNT($AK$7:$AK$16),ROW(P11)-ROW(P$8)+1),$AK$7:$AK$16-ROW($AK$7:$AK$16)/COUNT($AK$7:$AK$16),0))</f>
        <v>FRÝBA Dalibor</v>
      </c>
      <c r="Q11" s="25">
        <f t="shared" si="2"/>
        <v>1</v>
      </c>
      <c r="R11" s="22">
        <f t="shared" si="3"/>
        <v>2</v>
      </c>
      <c r="S11" s="150">
        <f t="shared" si="4"/>
        <v>1</v>
      </c>
      <c r="T11" s="150">
        <f t="shared" si="5"/>
        <v>0</v>
      </c>
      <c r="U11" s="150">
        <f t="shared" si="6"/>
        <v>1</v>
      </c>
      <c r="V11" s="21">
        <f t="shared" si="7"/>
        <v>5</v>
      </c>
      <c r="W11" s="22">
        <f t="shared" si="8"/>
        <v>5</v>
      </c>
      <c r="X11" s="150">
        <f t="shared" si="9"/>
        <v>0</v>
      </c>
      <c r="Y11" s="21">
        <f t="shared" si="10"/>
        <v>2</v>
      </c>
      <c r="AB11" s="27" t="str">
        <f>C12</f>
        <v>MATUŠČÍN Jan</v>
      </c>
      <c r="AC11" s="20">
        <f t="shared" si="11"/>
        <v>1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1</v>
      </c>
      <c r="AF11" s="150">
        <f t="array" ref="AF11">SUM((home=AB11)*(homescore&lt;visitorscore),(visitor=AB11)*(visitorscore&lt;homescore))</f>
        <v>0</v>
      </c>
      <c r="AG11" s="21">
        <f t="shared" ref="AG11" si="21">SUMIF(home,AB11,homescore)+SUMIF(visitor,AB11,visitorscore)</f>
        <v>3</v>
      </c>
      <c r="AH11" s="22">
        <f t="shared" ref="AH11" si="22">SUMIF(home,AB11,visitorscore)+SUMIF(visitor,AB11,homescore)</f>
        <v>3</v>
      </c>
      <c r="AI11" s="81">
        <f t="shared" si="14"/>
        <v>0</v>
      </c>
      <c r="AJ11" s="50">
        <f t="shared" si="15"/>
        <v>1</v>
      </c>
      <c r="AK11" s="13">
        <f t="shared" si="16"/>
        <v>1000000003</v>
      </c>
    </row>
    <row r="12" spans="1:37" ht="16" thickBot="1" x14ac:dyDescent="0.4">
      <c r="B12" s="56">
        <v>5</v>
      </c>
      <c r="C12" s="57" t="s">
        <v>203</v>
      </c>
      <c r="I12" s="56">
        <v>5</v>
      </c>
      <c r="J12" s="57" t="s">
        <v>206</v>
      </c>
      <c r="P12" s="25" t="str">
        <f t="array" ref="P12">INDEX(AB7:AB16,MATCH(LARGE($AK$7:$AK$16-ROW($AK$7:$AK$16)/COUNT($AK$7:$AK$16),ROW(P12)-ROW(P$8)+1),$AK$7:$AK$16-ROW($AK$7:$AK$16)/COUNT($AK$7:$AK$16),0))</f>
        <v>ŘEHOŘ Jakub</v>
      </c>
      <c r="Q12" s="25">
        <f>IF(R12&gt;=1,1,0)</f>
        <v>1</v>
      </c>
      <c r="R12" s="22">
        <f t="shared" si="3"/>
        <v>3</v>
      </c>
      <c r="S12" s="150">
        <f t="shared" si="4"/>
        <v>0</v>
      </c>
      <c r="T12" s="150">
        <f t="shared" si="5"/>
        <v>2</v>
      </c>
      <c r="U12" s="150">
        <f t="shared" si="6"/>
        <v>1</v>
      </c>
      <c r="V12" s="21">
        <f t="shared" si="7"/>
        <v>6</v>
      </c>
      <c r="W12" s="22">
        <f t="shared" si="8"/>
        <v>9</v>
      </c>
      <c r="X12" s="150">
        <f t="shared" si="9"/>
        <v>-3</v>
      </c>
      <c r="Y12" s="21">
        <f t="shared" si="10"/>
        <v>2</v>
      </c>
      <c r="AB12" s="27" t="str">
        <f>J8</f>
        <v>TIRPÁK Patrik</v>
      </c>
      <c r="AC12" s="20">
        <f t="shared" si="11"/>
        <v>3</v>
      </c>
      <c r="AD12" s="150">
        <f t="array" ref="AD12">SUM((home=AB12)*(homescore&gt;visitorscore),(visitor=AB12)*(visitorscore&gt;homescore))</f>
        <v>2</v>
      </c>
      <c r="AE12" s="150">
        <f t="array" ref="AE12">SUM((home=AB12)*(homescore=visitorscore)*ISNUMBER(visitorscore),(visitor=AB12)*(visitorscore=homescore)*ISNUMBER(homescore))</f>
        <v>0</v>
      </c>
      <c r="AF12" s="150">
        <f t="array" ref="AF12">SUM((home=AB12)*(homescore&lt;visitorscore),(visitor=AB12)*(visitorscore&lt;homescore))</f>
        <v>1</v>
      </c>
      <c r="AG12" s="21">
        <f t="shared" ref="AG12" si="23">SUMIF(home,AB12,homescore)+SUMIF(visitor,AB12,visitorscore)</f>
        <v>3</v>
      </c>
      <c r="AH12" s="22">
        <f t="shared" ref="AH12" si="24">SUMIF(home,AB12,visitorscore)+SUMIF(visitor,AB12,homescore)</f>
        <v>3</v>
      </c>
      <c r="AI12" s="81">
        <f t="shared" si="14"/>
        <v>0</v>
      </c>
      <c r="AJ12" s="50">
        <f t="shared" si="15"/>
        <v>4</v>
      </c>
      <c r="AK12" s="13">
        <f t="shared" si="16"/>
        <v>4000000003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MATUŠČÍN Jan</v>
      </c>
      <c r="Q13" s="25">
        <f t="shared" ref="Q13:Q17" si="25">IF(R13&gt;=1,1,0)</f>
        <v>1</v>
      </c>
      <c r="R13" s="22">
        <f t="shared" si="3"/>
        <v>1</v>
      </c>
      <c r="S13" s="150">
        <f t="shared" si="4"/>
        <v>0</v>
      </c>
      <c r="T13" s="150">
        <f t="shared" si="5"/>
        <v>1</v>
      </c>
      <c r="U13" s="150">
        <f t="shared" si="6"/>
        <v>0</v>
      </c>
      <c r="V13" s="21">
        <f t="shared" si="7"/>
        <v>3</v>
      </c>
      <c r="W13" s="22">
        <f t="shared" si="8"/>
        <v>3</v>
      </c>
      <c r="X13" s="150">
        <f t="shared" si="9"/>
        <v>0</v>
      </c>
      <c r="Y13" s="21">
        <f t="shared" si="10"/>
        <v>1</v>
      </c>
      <c r="AB13" s="27" t="str">
        <f>J9</f>
        <v>ŘEHOŘ Jakub</v>
      </c>
      <c r="AC13" s="20">
        <f t="shared" si="11"/>
        <v>3</v>
      </c>
      <c r="AD13" s="150">
        <f t="array" ref="AD13">SUM((home=AB13)*(homescore&gt;visitorscore),(visitor=AB13)*(visitorscore&gt;homescore))</f>
        <v>0</v>
      </c>
      <c r="AE13" s="150">
        <f t="array" ref="AE13">SUM((home=AB13)*(homescore=visitorscore)*ISNUMBER(visitorscore),(visitor=AB13)*(visitorscore=homescore)*ISNUMBER(homescore))</f>
        <v>2</v>
      </c>
      <c r="AF13" s="150">
        <f t="array" ref="AF13">SUM((home=AB13)*(homescore&lt;visitorscore),(visitor=AB13)*(visitorscore&lt;homescore))</f>
        <v>1</v>
      </c>
      <c r="AG13" s="21">
        <f t="shared" ref="AG13" si="26">SUMIF(home,AB13,homescore)+SUMIF(visitor,AB13,visitorscore)</f>
        <v>6</v>
      </c>
      <c r="AH13" s="22">
        <f t="shared" ref="AH13" si="27">SUMIF(home,AB13,visitorscore)+SUMIF(visitor,AB13,homescore)</f>
        <v>9</v>
      </c>
      <c r="AI13" s="81">
        <f t="shared" si="14"/>
        <v>-3</v>
      </c>
      <c r="AJ13" s="50">
        <f t="shared" si="15"/>
        <v>2</v>
      </c>
      <c r="AK13" s="13">
        <f t="shared" si="16"/>
        <v>1999970006</v>
      </c>
    </row>
    <row r="14" spans="1:37" ht="16" customHeight="1" x14ac:dyDescent="0.35">
      <c r="B14" s="58">
        <v>1</v>
      </c>
      <c r="C14" s="59" t="str">
        <f>VLOOKUP(B14,B8:C13,2)</f>
        <v>JUSTRA Michal</v>
      </c>
      <c r="D14" s="28"/>
      <c r="E14" s="60">
        <v>0</v>
      </c>
      <c r="F14" s="61" t="s">
        <v>0</v>
      </c>
      <c r="G14" s="62">
        <v>0</v>
      </c>
      <c r="I14" s="58">
        <v>3</v>
      </c>
      <c r="J14" s="63" t="str">
        <f>VLOOKUP(I14,I8:J13,2)</f>
        <v>GRABINSKÁ Michaela</v>
      </c>
      <c r="K14" s="81"/>
      <c r="L14" s="64">
        <f>IF(E14&gt;G14,1,0)</f>
        <v>0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FRÝBA Ondřej</v>
      </c>
      <c r="Q14" s="25">
        <f t="shared" si="25"/>
        <v>1</v>
      </c>
      <c r="R14" s="22">
        <f t="shared" si="3"/>
        <v>2</v>
      </c>
      <c r="S14" s="150">
        <f t="shared" si="4"/>
        <v>0</v>
      </c>
      <c r="T14" s="150">
        <f t="shared" si="5"/>
        <v>1</v>
      </c>
      <c r="U14" s="150">
        <f t="shared" si="6"/>
        <v>1</v>
      </c>
      <c r="V14" s="21">
        <f t="shared" si="7"/>
        <v>4</v>
      </c>
      <c r="W14" s="22">
        <f t="shared" si="8"/>
        <v>5</v>
      </c>
      <c r="X14" s="150">
        <f t="shared" si="9"/>
        <v>-1</v>
      </c>
      <c r="Y14" s="21">
        <f t="shared" si="10"/>
        <v>1</v>
      </c>
      <c r="AB14" s="27" t="str">
        <f>J10</f>
        <v>GRABINSKÁ Michaela</v>
      </c>
      <c r="AC14" s="20">
        <f t="shared" si="11"/>
        <v>3</v>
      </c>
      <c r="AD14" s="150">
        <f t="array" ref="AD14">SUM((home=AB14)*(homescore&gt;visitorscore),(visitor=AB14)*(visitorscore&gt;homescore))</f>
        <v>2</v>
      </c>
      <c r="AE14" s="150">
        <f t="array" ref="AE14">SUM((home=AB14)*(homescore=visitorscore)*ISNUMBER(visitorscore),(visitor=AB14)*(visitorscore=homescore)*ISNUMBER(homescore))</f>
        <v>1</v>
      </c>
      <c r="AF14" s="150">
        <f t="array" ref="AF14">SUM((home=AB14)*(homescore&lt;visitorscore),(visitor=AB14)*(visitorscore&lt;homescore))</f>
        <v>0</v>
      </c>
      <c r="AG14" s="21">
        <f t="shared" ref="AG14" si="28">SUMIF(home,AB14,homescore)+SUMIF(visitor,AB14,visitorscore)</f>
        <v>8</v>
      </c>
      <c r="AH14" s="22">
        <f t="shared" ref="AH14" si="29">SUMIF(home,AB14,visitorscore)+SUMIF(visitor,AB14,homescore)</f>
        <v>5</v>
      </c>
      <c r="AI14" s="81">
        <f t="shared" si="14"/>
        <v>3</v>
      </c>
      <c r="AJ14" s="50">
        <f t="shared" si="15"/>
        <v>5</v>
      </c>
      <c r="AK14" s="13">
        <f t="shared" si="16"/>
        <v>5000030008</v>
      </c>
    </row>
    <row r="15" spans="1:37" ht="16" customHeight="1" x14ac:dyDescent="0.35">
      <c r="B15" s="66">
        <v>4</v>
      </c>
      <c r="C15" s="67" t="str">
        <f>VLOOKUP(B15,B8:C13,2)</f>
        <v>FRÝBA Ondřej</v>
      </c>
      <c r="D15" s="28"/>
      <c r="E15" s="68">
        <v>2</v>
      </c>
      <c r="F15" s="29" t="s">
        <v>0</v>
      </c>
      <c r="G15" s="69">
        <v>2</v>
      </c>
      <c r="I15" s="66">
        <v>2</v>
      </c>
      <c r="J15" s="55" t="str">
        <f>VLOOKUP(I15,I8:J13,2)</f>
        <v>ŘEHOŘ Jakub</v>
      </c>
      <c r="K15" s="81"/>
      <c r="L15" s="70">
        <f>IF(E15&gt;G15,1,0)+L14</f>
        <v>0</v>
      </c>
      <c r="M15" s="29" t="s">
        <v>0</v>
      </c>
      <c r="N15" s="71">
        <f>IF(E15&lt;G15,1,0)+N14</f>
        <v>0</v>
      </c>
      <c r="P15" s="25" t="str">
        <f t="array" ref="P15">INDEX(AB7:AB16,MATCH(LARGE($AK$7:$AK$16-ROW($AK$7:$AK$16)/COUNT($AK$7:$AK$16),ROW(P15)-ROW(P$8)+1),$AK$7:$AK$16-ROW($AK$7:$AK$16)/COUNT($AK$7:$AK$16),0))</f>
        <v>JUSTRA Michal</v>
      </c>
      <c r="Q15" s="25">
        <f t="shared" si="25"/>
        <v>1</v>
      </c>
      <c r="R15" s="22">
        <f t="shared" si="3"/>
        <v>2</v>
      </c>
      <c r="S15" s="150">
        <f t="shared" si="4"/>
        <v>0</v>
      </c>
      <c r="T15" s="150">
        <f t="shared" si="5"/>
        <v>1</v>
      </c>
      <c r="U15" s="150">
        <f t="shared" si="6"/>
        <v>1</v>
      </c>
      <c r="V15" s="21">
        <f t="shared" si="7"/>
        <v>0</v>
      </c>
      <c r="W15" s="22">
        <f t="shared" si="8"/>
        <v>1</v>
      </c>
      <c r="X15" s="150">
        <f t="shared" si="9"/>
        <v>-1</v>
      </c>
      <c r="Y15" s="21">
        <f t="shared" si="10"/>
        <v>1</v>
      </c>
      <c r="AB15" s="27" t="str">
        <f>J11</f>
        <v>OTÁHAL Tomáš</v>
      </c>
      <c r="AC15" s="20">
        <f t="shared" si="11"/>
        <v>0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0</v>
      </c>
      <c r="AG15" s="21">
        <f t="shared" ref="AG15" si="30">SUMIF(home,AB15,homescore)+SUMIF(visitor,AB15,visitorscore)</f>
        <v>0</v>
      </c>
      <c r="AH15" s="22">
        <f t="shared" ref="AH15" si="31">SUMIF(home,AB15,visitorscore)+SUMIF(visitor,AB15,homescore)</f>
        <v>0</v>
      </c>
      <c r="AI15" s="81">
        <f t="shared" si="14"/>
        <v>0</v>
      </c>
      <c r="AJ15" s="50">
        <f t="shared" si="15"/>
        <v>0</v>
      </c>
      <c r="AK15" s="13">
        <f t="shared" si="16"/>
        <v>0</v>
      </c>
    </row>
    <row r="16" spans="1:37" ht="16" customHeight="1" thickBot="1" x14ac:dyDescent="0.4">
      <c r="B16" s="72">
        <v>3</v>
      </c>
      <c r="C16" s="73" t="str">
        <f>VLOOKUP(B16,B8:C13,2)</f>
        <v>VANÍČEK Matyáš</v>
      </c>
      <c r="D16" s="28"/>
      <c r="E16" s="74">
        <v>1</v>
      </c>
      <c r="F16" s="75" t="s">
        <v>0</v>
      </c>
      <c r="G16" s="76">
        <v>2</v>
      </c>
      <c r="I16" s="72">
        <v>1</v>
      </c>
      <c r="J16" s="57" t="str">
        <f>VLOOKUP(I16,I8:J13,2)</f>
        <v>TIRPÁK Patrik</v>
      </c>
      <c r="K16" s="81"/>
      <c r="L16" s="77">
        <f>IF(E16&gt;G16,1,0)+L15</f>
        <v>0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OTÁHAL Tomáš</v>
      </c>
      <c r="Q16" s="25">
        <f t="shared" si="25"/>
        <v>0</v>
      </c>
      <c r="R16" s="22">
        <f t="shared" si="3"/>
        <v>0</v>
      </c>
      <c r="S16" s="150">
        <f t="shared" si="4"/>
        <v>0</v>
      </c>
      <c r="T16" s="150">
        <f t="shared" si="5"/>
        <v>0</v>
      </c>
      <c r="U16" s="150">
        <f t="shared" si="6"/>
        <v>0</v>
      </c>
      <c r="V16" s="21">
        <f t="shared" si="7"/>
        <v>0</v>
      </c>
      <c r="W16" s="22">
        <f t="shared" si="8"/>
        <v>0</v>
      </c>
      <c r="X16" s="150">
        <f t="shared" si="9"/>
        <v>0</v>
      </c>
      <c r="Y16" s="21">
        <f t="shared" si="10"/>
        <v>0</v>
      </c>
      <c r="AB16" s="27" t="str">
        <f>J12</f>
        <v>TOMANDL Michal</v>
      </c>
      <c r="AC16" s="20">
        <f t="shared" si="11"/>
        <v>0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TOMANDL Michal</v>
      </c>
      <c r="Q17" s="25">
        <f t="shared" si="25"/>
        <v>0</v>
      </c>
      <c r="R17" s="22">
        <f t="shared" si="3"/>
        <v>0</v>
      </c>
      <c r="S17" s="150">
        <f t="shared" si="4"/>
        <v>0</v>
      </c>
      <c r="T17" s="150">
        <f t="shared" si="5"/>
        <v>0</v>
      </c>
      <c r="U17" s="150">
        <f t="shared" si="6"/>
        <v>0</v>
      </c>
      <c r="V17" s="21">
        <f t="shared" si="7"/>
        <v>0</v>
      </c>
      <c r="W17" s="22">
        <f t="shared" si="8"/>
        <v>0</v>
      </c>
      <c r="X17" s="150">
        <f t="shared" si="9"/>
        <v>0</v>
      </c>
      <c r="Y17" s="21">
        <f t="shared" si="10"/>
        <v>0</v>
      </c>
    </row>
    <row r="18" spans="2:25" ht="16" customHeight="1" x14ac:dyDescent="0.35">
      <c r="B18" s="58">
        <v>5</v>
      </c>
      <c r="C18" s="59" t="str">
        <f>VLOOKUP(B18,B8:C13,2)</f>
        <v>MATUŠČÍN Jan</v>
      </c>
      <c r="D18" s="28"/>
      <c r="E18" s="60">
        <v>3</v>
      </c>
      <c r="F18" s="61" t="s">
        <v>0</v>
      </c>
      <c r="G18" s="62">
        <v>3</v>
      </c>
      <c r="I18" s="58">
        <v>2</v>
      </c>
      <c r="J18" s="63" t="str">
        <f>VLOOKUP(I18,I8:J13,2)</f>
        <v>ŘEHOŘ Jakub</v>
      </c>
      <c r="K18" s="81"/>
      <c r="L18" s="64">
        <f>IF(E18&gt;G18,1,0)+L16</f>
        <v>0</v>
      </c>
      <c r="M18" s="61" t="s">
        <v>0</v>
      </c>
      <c r="N18" s="65">
        <f>IF(E18&lt;G18,1,0)+N16</f>
        <v>1</v>
      </c>
    </row>
    <row r="19" spans="2:25" ht="16" customHeight="1" x14ac:dyDescent="0.35">
      <c r="B19" s="66">
        <v>2</v>
      </c>
      <c r="C19" s="67" t="str">
        <f>VLOOKUP(B19,B8:C13,2)</f>
        <v>FRÝBA Dalibor</v>
      </c>
      <c r="D19" s="28"/>
      <c r="E19" s="68">
        <v>2</v>
      </c>
      <c r="F19" s="29" t="s">
        <v>0</v>
      </c>
      <c r="G19" s="69">
        <v>0</v>
      </c>
      <c r="I19" s="66">
        <v>1</v>
      </c>
      <c r="J19" s="55" t="str">
        <f>VLOOKUP(I19,I8:J13,2)</f>
        <v>TIRPÁK Patrik</v>
      </c>
      <c r="K19" s="81"/>
      <c r="L19" s="70">
        <f>IF(E19&gt;G19,1,0)+L18</f>
        <v>1</v>
      </c>
      <c r="M19" s="29" t="s">
        <v>0</v>
      </c>
      <c r="N19" s="71">
        <f>IF(E19&lt;G19,1,0)+N18</f>
        <v>1</v>
      </c>
    </row>
    <row r="20" spans="2:25" ht="16" customHeight="1" thickBot="1" x14ac:dyDescent="0.4">
      <c r="B20" s="72">
        <v>4</v>
      </c>
      <c r="C20" s="73" t="str">
        <f>VLOOKUP(B20,B8:C13,2)</f>
        <v>FRÝBA Ondřej</v>
      </c>
      <c r="D20" s="28"/>
      <c r="E20" s="74">
        <v>2</v>
      </c>
      <c r="F20" s="75" t="s">
        <v>0</v>
      </c>
      <c r="G20" s="76">
        <v>3</v>
      </c>
      <c r="I20" s="72">
        <v>3</v>
      </c>
      <c r="J20" s="57" t="str">
        <f>VLOOKUP(I20,I8:J13,2)</f>
        <v>GRABINSKÁ Michaela</v>
      </c>
      <c r="K20" s="81"/>
      <c r="L20" s="77">
        <f>IF(E20&gt;G20,1,0)+L19</f>
        <v>1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JUSTRA Michal</v>
      </c>
      <c r="D22" s="28"/>
      <c r="E22" s="60">
        <v>0</v>
      </c>
      <c r="F22" s="61" t="s">
        <v>0</v>
      </c>
      <c r="G22" s="62">
        <v>1</v>
      </c>
      <c r="I22" s="58">
        <v>1</v>
      </c>
      <c r="J22" s="63" t="str">
        <f>VLOOKUP(I22,I8:J13,2)</f>
        <v>TIRPÁK Patrik</v>
      </c>
      <c r="K22" s="81"/>
      <c r="L22" s="64">
        <f>IF(E22&gt;G22,1,0)+L20</f>
        <v>1</v>
      </c>
      <c r="M22" s="61" t="s">
        <v>0</v>
      </c>
      <c r="N22" s="65">
        <f>IF(E22&lt;G22,1,0)+N20</f>
        <v>3</v>
      </c>
    </row>
    <row r="23" spans="2:25" ht="16" customHeight="1" x14ac:dyDescent="0.35">
      <c r="B23" s="66">
        <v>2</v>
      </c>
      <c r="C23" s="67" t="str">
        <f>VLOOKUP(B23,B8:C13,2)</f>
        <v>FRÝBA Dalibor</v>
      </c>
      <c r="D23" s="28"/>
      <c r="E23" s="68">
        <v>3</v>
      </c>
      <c r="F23" s="29" t="s">
        <v>0</v>
      </c>
      <c r="G23" s="69">
        <v>5</v>
      </c>
      <c r="I23" s="66">
        <v>3</v>
      </c>
      <c r="J23" s="55" t="str">
        <f>VLOOKUP(I23,I8:J13,2)</f>
        <v>GRABINSKÁ Michaela</v>
      </c>
      <c r="K23" s="81"/>
      <c r="L23" s="70">
        <f>IF(E23&gt;G23,1,0)+L22</f>
        <v>1</v>
      </c>
      <c r="M23" s="29" t="s">
        <v>0</v>
      </c>
      <c r="N23" s="71">
        <f>IF(E23&lt;G23,1,0)+N22</f>
        <v>4</v>
      </c>
    </row>
    <row r="24" spans="2:25" ht="16" customHeight="1" thickBot="1" x14ac:dyDescent="0.4">
      <c r="B24" s="72">
        <v>3</v>
      </c>
      <c r="C24" s="73" t="str">
        <f>VLOOKUP(B24,B8:C13,2)</f>
        <v>VANÍČEK Matyáš</v>
      </c>
      <c r="D24" s="28"/>
      <c r="E24" s="74">
        <v>4</v>
      </c>
      <c r="F24" s="75" t="s">
        <v>0</v>
      </c>
      <c r="G24" s="76">
        <v>1</v>
      </c>
      <c r="I24" s="72">
        <v>2</v>
      </c>
      <c r="J24" s="57" t="str">
        <f>VLOOKUP(I24,I8:J13,2)</f>
        <v>ŘEHOŘ Jakub</v>
      </c>
      <c r="K24" s="81"/>
      <c r="L24" s="77">
        <f>IF(E24&gt;G24,1,0)+L23</f>
        <v>2</v>
      </c>
      <c r="M24" s="75" t="s">
        <v>0</v>
      </c>
      <c r="N24" s="78">
        <f>IF(E24&lt;G24,1,0)+N23</f>
        <v>4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17</v>
      </c>
      <c r="F26" s="143" t="s">
        <v>0</v>
      </c>
      <c r="G26" s="144">
        <f>SUM(visitorscore)</f>
        <v>17</v>
      </c>
      <c r="L26" s="31">
        <f>L24</f>
        <v>2</v>
      </c>
      <c r="M26" s="32" t="s">
        <v>0</v>
      </c>
      <c r="N26" s="33">
        <f>N24</f>
        <v>4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6DE0-0719-4E55-A836-CD94902AAEFD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11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213</v>
      </c>
      <c r="C7" s="178" t="s">
        <v>10</v>
      </c>
      <c r="D7" s="38"/>
      <c r="E7" s="39"/>
      <c r="F7" s="40"/>
      <c r="G7" s="39"/>
      <c r="H7" s="41"/>
      <c r="I7" s="177" t="s">
        <v>212</v>
      </c>
      <c r="J7" s="178" t="s">
        <v>11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NAGY Jiří</v>
      </c>
      <c r="AC7" s="49">
        <f>SUM(AD7:AF7)</f>
        <v>3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2</v>
      </c>
      <c r="AF7" s="42">
        <f t="array" ref="AF7">SUM((home=AB7)*(homescore&lt;visitorscore),(visitor=AB7)*(visitorscore&lt;homescore))</f>
        <v>0</v>
      </c>
      <c r="AG7" s="50">
        <f t="shared" ref="AG7" si="0">SUMIF(home,AB7,homescore)+SUMIF(visitor,AB7,visitorscore)</f>
        <v>8</v>
      </c>
      <c r="AH7" s="51">
        <f t="shared" ref="AH7" si="1">SUMIF(home,AB7,visitorscore)+SUMIF(visitor,AB7,homescore)</f>
        <v>4</v>
      </c>
      <c r="AI7" s="41">
        <f>AG7-AH7</f>
        <v>4</v>
      </c>
      <c r="AJ7" s="50">
        <f>(AD7*2)+AE7</f>
        <v>4</v>
      </c>
      <c r="AK7" s="37">
        <f>AG7+AI7*10000+AJ7*1000000000</f>
        <v>4000040008</v>
      </c>
    </row>
    <row r="8" spans="1:37" x14ac:dyDescent="0.35">
      <c r="B8" s="52">
        <v>1</v>
      </c>
      <c r="C8" s="157" t="s">
        <v>191</v>
      </c>
      <c r="I8" s="52">
        <v>1</v>
      </c>
      <c r="J8" s="53" t="s">
        <v>187</v>
      </c>
      <c r="P8" s="25" t="str">
        <f t="array" ref="P8">INDEX(AB7:AB16,MATCH(LARGE($AK$7:$AK$16-ROW($AK$7:$AK$16)/COUNT($AK$7:$AK$16),ROW(P8)-ROW(P$8)+1),$AK$7:$AK$16-ROW($AK$7:$AK$16)/COUNT($AK$7:$AK$16),0))</f>
        <v>DOHNAL Jiří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2</v>
      </c>
      <c r="T8" s="150">
        <f t="shared" ref="T8:T17" si="5">VLOOKUP($P8,$AB$7:$AJ$16,4,0)</f>
        <v>1</v>
      </c>
      <c r="U8" s="150">
        <f t="shared" ref="U8:U17" si="6">VLOOKUP($P8,$AB$7:$AJ$16,5,0)</f>
        <v>0</v>
      </c>
      <c r="V8" s="21">
        <f t="shared" ref="V8:V17" si="7">VLOOKUP($P8,$AB$7:$AJ$16,6,0)</f>
        <v>18</v>
      </c>
      <c r="W8" s="22">
        <f t="shared" ref="W8:W17" si="8">VLOOKUP($P8,$AB$7:$AJ$16,7,0)</f>
        <v>5</v>
      </c>
      <c r="X8" s="150">
        <f t="shared" ref="X8:X17" si="9">VLOOKUP($P8,$AB$7:$AJ$16,8,0)</f>
        <v>13</v>
      </c>
      <c r="Y8" s="21">
        <f t="shared" ref="Y8:Y17" si="10">VLOOKUP($P8,$AB$7:$AJ$16,9,0)</f>
        <v>5</v>
      </c>
      <c r="AB8" s="26" t="str">
        <f>C9</f>
        <v>NAVRÁTIL Petr</v>
      </c>
      <c r="AC8" s="20">
        <f t="shared" ref="AC8:AC16" si="11">SUM(AD8:AF8)</f>
        <v>3</v>
      </c>
      <c r="AD8" s="150">
        <f t="array" ref="AD8">SUM((home=AB8)*(homescore&gt;visitorscore),(visitor=AB8)*(visitorscore&gt;homescore))</f>
        <v>2</v>
      </c>
      <c r="AE8" s="150">
        <f t="array" ref="AE8">SUM((home=AB8)*(homescore=visitorscore)*ISNUMBER(visitorscore),(visitor=AB8)*(visitorscore=homescore)*ISNUMBER(homescore))</f>
        <v>0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8</v>
      </c>
      <c r="AH8" s="22">
        <f t="shared" ref="AH8" si="13">SUMIF(home,AB8,visitorscore)+SUMIF(visitor,AB8,homescore)</f>
        <v>9</v>
      </c>
      <c r="AI8" s="81">
        <f t="shared" ref="AI8:AI16" si="14">AG8-AH8</f>
        <v>-1</v>
      </c>
      <c r="AJ8" s="50">
        <f t="shared" ref="AJ8:AJ16" si="15">(AD8*2)+AE8</f>
        <v>4</v>
      </c>
      <c r="AK8" s="13">
        <f t="shared" ref="AK8:AK16" si="16">AG8+AI8*10000+AJ8*1000000000</f>
        <v>3999990008</v>
      </c>
    </row>
    <row r="9" spans="1:37" x14ac:dyDescent="0.35">
      <c r="B9" s="54">
        <v>2</v>
      </c>
      <c r="C9" s="155" t="s">
        <v>193</v>
      </c>
      <c r="I9" s="54">
        <v>2</v>
      </c>
      <c r="J9" s="55" t="s">
        <v>188</v>
      </c>
      <c r="P9" s="25" t="str">
        <f t="array" ref="P9">INDEX(AB7:AB16,MATCH(LARGE($AK$7:$AK$16-ROW($AK$7:$AK$16)/COUNT($AK$7:$AK$16),ROW(P9)-ROW(P$8)+1),$AK$7:$AK$16-ROW($AK$7:$AK$16)/COUNT($AK$7:$AK$16),0))</f>
        <v>NAGY Jiří</v>
      </c>
      <c r="Q9" s="25">
        <f t="shared" si="2"/>
        <v>1</v>
      </c>
      <c r="R9" s="22">
        <f t="shared" si="3"/>
        <v>3</v>
      </c>
      <c r="S9" s="150">
        <f t="shared" si="4"/>
        <v>1</v>
      </c>
      <c r="T9" s="150">
        <f t="shared" si="5"/>
        <v>2</v>
      </c>
      <c r="U9" s="150">
        <f t="shared" si="6"/>
        <v>0</v>
      </c>
      <c r="V9" s="21">
        <f t="shared" si="7"/>
        <v>8</v>
      </c>
      <c r="W9" s="22">
        <f t="shared" si="8"/>
        <v>4</v>
      </c>
      <c r="X9" s="150">
        <f t="shared" si="9"/>
        <v>4</v>
      </c>
      <c r="Y9" s="21">
        <f t="shared" si="10"/>
        <v>4</v>
      </c>
      <c r="AB9" s="26" t="str">
        <f>C10</f>
        <v>BERAN Filip</v>
      </c>
      <c r="AC9" s="20">
        <f t="shared" si="11"/>
        <v>1</v>
      </c>
      <c r="AD9" s="150">
        <f t="array" ref="AD9">SUM((home=AB9)*(homescore&gt;visitorscore),(visitor=AB9)*(visitorscore&gt;homescore))</f>
        <v>0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1</v>
      </c>
      <c r="AG9" s="21">
        <f t="shared" ref="AG9" si="17">SUMIF(home,AB9,homescore)+SUMIF(visitor,AB9,visitorscore)</f>
        <v>1</v>
      </c>
      <c r="AH9" s="22">
        <f t="shared" ref="AH9" si="18">SUMIF(home,AB9,visitorscore)+SUMIF(visitor,AB9,homescore)</f>
        <v>10</v>
      </c>
      <c r="AI9" s="81">
        <f t="shared" si="14"/>
        <v>-9</v>
      </c>
      <c r="AJ9" s="50">
        <f t="shared" si="15"/>
        <v>0</v>
      </c>
      <c r="AK9" s="13">
        <f t="shared" si="16"/>
        <v>-89999</v>
      </c>
    </row>
    <row r="10" spans="1:37" x14ac:dyDescent="0.35">
      <c r="B10" s="54">
        <v>3</v>
      </c>
      <c r="C10" s="155" t="s">
        <v>194</v>
      </c>
      <c r="I10" s="54">
        <v>3</v>
      </c>
      <c r="J10" s="55" t="s">
        <v>189</v>
      </c>
      <c r="P10" s="25" t="str">
        <f t="array" ref="P10">INDEX(AB7:AB16,MATCH(LARGE($AK$7:$AK$16-ROW($AK$7:$AK$16)/COUNT($AK$7:$AK$16),ROW(P10)-ROW(P$8)+1),$AK$7:$AK$16-ROW($AK$7:$AK$16)/COUNT($AK$7:$AK$16),0))</f>
        <v>NAVRÁTIL Petr</v>
      </c>
      <c r="Q10" s="25">
        <f t="shared" si="2"/>
        <v>1</v>
      </c>
      <c r="R10" s="22">
        <f t="shared" si="3"/>
        <v>3</v>
      </c>
      <c r="S10" s="150">
        <f t="shared" si="4"/>
        <v>2</v>
      </c>
      <c r="T10" s="150">
        <f t="shared" si="5"/>
        <v>0</v>
      </c>
      <c r="U10" s="150">
        <f t="shared" si="6"/>
        <v>1</v>
      </c>
      <c r="V10" s="21">
        <f t="shared" si="7"/>
        <v>8</v>
      </c>
      <c r="W10" s="22">
        <f t="shared" si="8"/>
        <v>9</v>
      </c>
      <c r="X10" s="150">
        <f t="shared" si="9"/>
        <v>-1</v>
      </c>
      <c r="Y10" s="21">
        <f t="shared" si="10"/>
        <v>4</v>
      </c>
      <c r="AB10" s="26" t="str">
        <f>C11</f>
        <v>ŠÍMA Pavel</v>
      </c>
      <c r="AC10" s="20">
        <f t="shared" si="11"/>
        <v>2</v>
      </c>
      <c r="AD10" s="150">
        <f t="array" ref="AD10">SUM((home=AB10)*(homescore&gt;visitorscore),(visitor=AB10)*(visitorscore&gt;homescore))</f>
        <v>1</v>
      </c>
      <c r="AE10" s="150">
        <f t="array" ref="AE10">SUM((home=AB10)*(homescore=visitorscore)*ISNUMBER(visitorscore),(visitor=AB10)*(visitorscore=homescore)*ISNUMBER(homescore))</f>
        <v>0</v>
      </c>
      <c r="AF10" s="150">
        <f t="array" ref="AF10">SUM((home=AB10)*(homescore&lt;visitorscore),(visitor=AB10)*(visitorscore&lt;homescore))</f>
        <v>1</v>
      </c>
      <c r="AG10" s="21">
        <f t="shared" ref="AG10" si="19">SUMIF(home,AB10,homescore)+SUMIF(visitor,AB10,visitorscore)</f>
        <v>4</v>
      </c>
      <c r="AH10" s="22">
        <f t="shared" ref="AH10" si="20">SUMIF(home,AB10,visitorscore)+SUMIF(visitor,AB10,homescore)</f>
        <v>8</v>
      </c>
      <c r="AI10" s="81">
        <f t="shared" si="14"/>
        <v>-4</v>
      </c>
      <c r="AJ10" s="50">
        <f t="shared" si="15"/>
        <v>2</v>
      </c>
      <c r="AK10" s="13">
        <f t="shared" si="16"/>
        <v>1999960004</v>
      </c>
    </row>
    <row r="11" spans="1:37" x14ac:dyDescent="0.35">
      <c r="B11" s="54">
        <v>4</v>
      </c>
      <c r="C11" s="156" t="s">
        <v>192</v>
      </c>
      <c r="I11" s="54">
        <v>4</v>
      </c>
      <c r="J11" s="55" t="s">
        <v>190</v>
      </c>
      <c r="P11" s="25" t="str">
        <f t="array" ref="P11">INDEX(AB7:AB16,MATCH(LARGE($AK$7:$AK$16-ROW($AK$7:$AK$16)/COUNT($AK$7:$AK$16),ROW(P11)-ROW(P$8)+1),$AK$7:$AK$16-ROW($AK$7:$AK$16)/COUNT($AK$7:$AK$16),0))</f>
        <v>HÁJEK Dalibor</v>
      </c>
      <c r="Q11" s="25">
        <f t="shared" si="2"/>
        <v>1</v>
      </c>
      <c r="R11" s="22">
        <f t="shared" si="3"/>
        <v>2</v>
      </c>
      <c r="S11" s="150">
        <f t="shared" si="4"/>
        <v>1</v>
      </c>
      <c r="T11" s="150">
        <f t="shared" si="5"/>
        <v>0</v>
      </c>
      <c r="U11" s="150">
        <f t="shared" si="6"/>
        <v>1</v>
      </c>
      <c r="V11" s="21">
        <f t="shared" si="7"/>
        <v>8</v>
      </c>
      <c r="W11" s="22">
        <f t="shared" si="8"/>
        <v>5</v>
      </c>
      <c r="X11" s="150">
        <f t="shared" si="9"/>
        <v>3</v>
      </c>
      <c r="Y11" s="21">
        <f t="shared" si="10"/>
        <v>2</v>
      </c>
      <c r="AB11" s="27">
        <f>C12</f>
        <v>0</v>
      </c>
      <c r="AC11" s="20">
        <f t="shared" si="11"/>
        <v>0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0</v>
      </c>
      <c r="AG11" s="21">
        <f t="shared" ref="AG11" si="21">SUMIF(home,AB11,homescore)+SUMIF(visitor,AB11,visitorscore)</f>
        <v>0</v>
      </c>
      <c r="AH11" s="22">
        <f t="shared" ref="AH11" si="22">SUMIF(home,AB11,visitorscore)+SUMIF(visitor,AB11,homescore)</f>
        <v>0</v>
      </c>
      <c r="AI11" s="81">
        <f t="shared" si="14"/>
        <v>0</v>
      </c>
      <c r="AJ11" s="50">
        <f t="shared" si="15"/>
        <v>0</v>
      </c>
      <c r="AK11" s="13">
        <f t="shared" si="16"/>
        <v>0</v>
      </c>
    </row>
    <row r="12" spans="1:37" ht="16" thickBot="1" x14ac:dyDescent="0.4">
      <c r="B12" s="56">
        <v>5</v>
      </c>
      <c r="C12" s="57"/>
      <c r="I12" s="56">
        <v>5</v>
      </c>
      <c r="J12" s="57" t="s">
        <v>207</v>
      </c>
      <c r="P12" s="25" t="str">
        <f t="array" ref="P12">INDEX(AB7:AB16,MATCH(LARGE($AK$7:$AK$16-ROW($AK$7:$AK$16)/COUNT($AK$7:$AK$16),ROW(P12)-ROW(P$8)+1),$AK$7:$AK$16-ROW($AK$7:$AK$16)/COUNT($AK$7:$AK$16),0))</f>
        <v>ŠÍMA Pavel</v>
      </c>
      <c r="Q12" s="25">
        <f>IF(R12&gt;=1,1,0)</f>
        <v>1</v>
      </c>
      <c r="R12" s="22">
        <f t="shared" si="3"/>
        <v>2</v>
      </c>
      <c r="S12" s="150">
        <f t="shared" si="4"/>
        <v>1</v>
      </c>
      <c r="T12" s="150">
        <f t="shared" si="5"/>
        <v>0</v>
      </c>
      <c r="U12" s="150">
        <f t="shared" si="6"/>
        <v>1</v>
      </c>
      <c r="V12" s="21">
        <f t="shared" si="7"/>
        <v>4</v>
      </c>
      <c r="W12" s="22">
        <f t="shared" si="8"/>
        <v>8</v>
      </c>
      <c r="X12" s="150">
        <f t="shared" si="9"/>
        <v>-4</v>
      </c>
      <c r="Y12" s="21">
        <f t="shared" si="10"/>
        <v>2</v>
      </c>
      <c r="AB12" s="27" t="str">
        <f>J8</f>
        <v>DOHNAL Jiří</v>
      </c>
      <c r="AC12" s="20">
        <f t="shared" si="11"/>
        <v>3</v>
      </c>
      <c r="AD12" s="150">
        <f t="array" ref="AD12">SUM((home=AB12)*(homescore&gt;visitorscore),(visitor=AB12)*(visitorscore&gt;homescore))</f>
        <v>2</v>
      </c>
      <c r="AE12" s="150">
        <f t="array" ref="AE12">SUM((home=AB12)*(homescore=visitorscore)*ISNUMBER(visitorscore),(visitor=AB12)*(visitorscore=homescore)*ISNUMBER(homescore))</f>
        <v>1</v>
      </c>
      <c r="AF12" s="150">
        <f t="array" ref="AF12">SUM((home=AB12)*(homescore&lt;visitorscore),(visitor=AB12)*(visitorscore&lt;homescore))</f>
        <v>0</v>
      </c>
      <c r="AG12" s="21">
        <f t="shared" ref="AG12" si="23">SUMIF(home,AB12,homescore)+SUMIF(visitor,AB12,visitorscore)</f>
        <v>18</v>
      </c>
      <c r="AH12" s="22">
        <f t="shared" ref="AH12" si="24">SUMIF(home,AB12,visitorscore)+SUMIF(visitor,AB12,homescore)</f>
        <v>5</v>
      </c>
      <c r="AI12" s="81">
        <f t="shared" si="14"/>
        <v>13</v>
      </c>
      <c r="AJ12" s="50">
        <f t="shared" si="15"/>
        <v>5</v>
      </c>
      <c r="AK12" s="13">
        <f t="shared" si="16"/>
        <v>5000130018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HADAŠČOK Petr</v>
      </c>
      <c r="Q13" s="25">
        <f t="shared" ref="Q13:Q17" si="25">IF(R13&gt;=1,1,0)</f>
        <v>1</v>
      </c>
      <c r="R13" s="22">
        <f t="shared" si="3"/>
        <v>2</v>
      </c>
      <c r="S13" s="150">
        <f t="shared" si="4"/>
        <v>0</v>
      </c>
      <c r="T13" s="150">
        <f t="shared" si="5"/>
        <v>1</v>
      </c>
      <c r="U13" s="150">
        <f t="shared" si="6"/>
        <v>1</v>
      </c>
      <c r="V13" s="21">
        <f t="shared" si="7"/>
        <v>2</v>
      </c>
      <c r="W13" s="22">
        <f t="shared" si="8"/>
        <v>3</v>
      </c>
      <c r="X13" s="150">
        <f t="shared" si="9"/>
        <v>-1</v>
      </c>
      <c r="Y13" s="21">
        <f t="shared" si="10"/>
        <v>1</v>
      </c>
      <c r="AB13" s="27" t="str">
        <f>J9</f>
        <v>HÁJEK Dalibor</v>
      </c>
      <c r="AC13" s="20">
        <f t="shared" si="11"/>
        <v>2</v>
      </c>
      <c r="AD13" s="150">
        <f t="array" ref="AD13">SUM((home=AB13)*(homescore&gt;visitorscore),(visitor=AB13)*(visitorscore&gt;homescore))</f>
        <v>1</v>
      </c>
      <c r="AE13" s="150">
        <f t="array" ref="AE13">SUM((home=AB13)*(homescore=visitorscore)*ISNUMBER(visitorscore),(visitor=AB13)*(visitorscore=homescore)*ISNUMBER(homescore))</f>
        <v>0</v>
      </c>
      <c r="AF13" s="150">
        <f t="array" ref="AF13">SUM((home=AB13)*(homescore&lt;visitorscore),(visitor=AB13)*(visitorscore&lt;homescore))</f>
        <v>1</v>
      </c>
      <c r="AG13" s="21">
        <f t="shared" ref="AG13" si="26">SUMIF(home,AB13,homescore)+SUMIF(visitor,AB13,visitorscore)</f>
        <v>8</v>
      </c>
      <c r="AH13" s="22">
        <f t="shared" ref="AH13" si="27">SUMIF(home,AB13,visitorscore)+SUMIF(visitor,AB13,homescore)</f>
        <v>5</v>
      </c>
      <c r="AI13" s="81">
        <f t="shared" si="14"/>
        <v>3</v>
      </c>
      <c r="AJ13" s="50">
        <f t="shared" si="15"/>
        <v>2</v>
      </c>
      <c r="AK13" s="13">
        <f t="shared" si="16"/>
        <v>2000030008</v>
      </c>
    </row>
    <row r="14" spans="1:37" ht="16" customHeight="1" x14ac:dyDescent="0.35">
      <c r="B14" s="58">
        <v>1</v>
      </c>
      <c r="C14" s="59" t="str">
        <f>VLOOKUP(B14,B8:C13,2)</f>
        <v>NAGY Jiří</v>
      </c>
      <c r="D14" s="28"/>
      <c r="E14" s="60">
        <v>0</v>
      </c>
      <c r="F14" s="61" t="s">
        <v>0</v>
      </c>
      <c r="G14" s="62">
        <v>0</v>
      </c>
      <c r="I14" s="58">
        <v>3</v>
      </c>
      <c r="J14" s="63" t="str">
        <f>VLOOKUP(I14,I8:J13,2)</f>
        <v>HADAŠČOK Petr</v>
      </c>
      <c r="K14" s="81"/>
      <c r="L14" s="64">
        <f>IF(E14&gt;G14,1,0)</f>
        <v>0</v>
      </c>
      <c r="M14" s="61" t="s">
        <v>0</v>
      </c>
      <c r="N14" s="65">
        <f>IF(E14&lt;G14,1,0)</f>
        <v>0</v>
      </c>
      <c r="P14" s="25">
        <f t="array" ref="P14">INDEX(AB7:AB16,MATCH(LARGE($AK$7:$AK$16-ROW($AK$7:$AK$16)/COUNT($AK$7:$AK$16),ROW(P14)-ROW(P$8)+1),$AK$7:$AK$16-ROW($AK$7:$AK$16)/COUNT($AK$7:$AK$16),0))</f>
        <v>0</v>
      </c>
      <c r="Q14" s="25">
        <f t="shared" si="25"/>
        <v>0</v>
      </c>
      <c r="R14" s="22">
        <f t="shared" si="3"/>
        <v>0</v>
      </c>
      <c r="S14" s="150">
        <f t="shared" si="4"/>
        <v>0</v>
      </c>
      <c r="T14" s="150">
        <f t="shared" si="5"/>
        <v>0</v>
      </c>
      <c r="U14" s="150">
        <f t="shared" si="6"/>
        <v>0</v>
      </c>
      <c r="V14" s="21">
        <f t="shared" si="7"/>
        <v>0</v>
      </c>
      <c r="W14" s="22">
        <f t="shared" si="8"/>
        <v>0</v>
      </c>
      <c r="X14" s="150">
        <f t="shared" si="9"/>
        <v>0</v>
      </c>
      <c r="Y14" s="21">
        <f t="shared" si="10"/>
        <v>0</v>
      </c>
      <c r="AB14" s="27" t="str">
        <f>J10</f>
        <v>HADAŠČOK Petr</v>
      </c>
      <c r="AC14" s="20">
        <f t="shared" si="11"/>
        <v>2</v>
      </c>
      <c r="AD14" s="150">
        <f t="array" ref="AD14">SUM((home=AB14)*(homescore&gt;visitorscore),(visitor=AB14)*(visitorscore&gt;homescore))</f>
        <v>0</v>
      </c>
      <c r="AE14" s="150">
        <f t="array" ref="AE14">SUM((home=AB14)*(homescore=visitorscore)*ISNUMBER(visitorscore),(visitor=AB14)*(visitorscore=homescore)*ISNUMBER(homescore))</f>
        <v>1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2</v>
      </c>
      <c r="AH14" s="22">
        <f t="shared" ref="AH14" si="29">SUMIF(home,AB14,visitorscore)+SUMIF(visitor,AB14,homescore)</f>
        <v>3</v>
      </c>
      <c r="AI14" s="81">
        <f t="shared" si="14"/>
        <v>-1</v>
      </c>
      <c r="AJ14" s="50">
        <f t="shared" si="15"/>
        <v>1</v>
      </c>
      <c r="AK14" s="13">
        <f t="shared" si="16"/>
        <v>999990002</v>
      </c>
    </row>
    <row r="15" spans="1:37" ht="16" customHeight="1" x14ac:dyDescent="0.35">
      <c r="B15" s="66">
        <v>2</v>
      </c>
      <c r="C15" s="67" t="str">
        <f>VLOOKUP(B15,B8:C13,2)</f>
        <v>NAVRÁTIL Petr</v>
      </c>
      <c r="D15" s="28"/>
      <c r="E15" s="68">
        <v>4</v>
      </c>
      <c r="F15" s="29" t="s">
        <v>0</v>
      </c>
      <c r="G15" s="69">
        <v>2</v>
      </c>
      <c r="I15" s="66">
        <v>2</v>
      </c>
      <c r="J15" s="55" t="str">
        <f>VLOOKUP(I15,I8:J13,2)</f>
        <v>HÁJEK Dalibor</v>
      </c>
      <c r="K15" s="81"/>
      <c r="L15" s="70">
        <f>IF(E15&gt;G15,1,0)+L14</f>
        <v>1</v>
      </c>
      <c r="M15" s="29" t="s">
        <v>0</v>
      </c>
      <c r="N15" s="71">
        <f>IF(E15&lt;G15,1,0)+N14</f>
        <v>0</v>
      </c>
      <c r="P15" s="25" t="str">
        <f t="array" ref="P15">INDEX(AB7:AB16,MATCH(LARGE($AK$7:$AK$16-ROW($AK$7:$AK$16)/COUNT($AK$7:$AK$16),ROW(P15)-ROW(P$8)+1),$AK$7:$AK$16-ROW($AK$7:$AK$16)/COUNT($AK$7:$AK$16),0))</f>
        <v>KURÁŇ Adam</v>
      </c>
      <c r="Q15" s="25">
        <f t="shared" si="25"/>
        <v>1</v>
      </c>
      <c r="R15" s="22">
        <f t="shared" si="3"/>
        <v>1</v>
      </c>
      <c r="S15" s="150">
        <f t="shared" si="4"/>
        <v>0</v>
      </c>
      <c r="T15" s="150">
        <f t="shared" si="5"/>
        <v>0</v>
      </c>
      <c r="U15" s="150">
        <f t="shared" si="6"/>
        <v>1</v>
      </c>
      <c r="V15" s="21">
        <f t="shared" si="7"/>
        <v>1</v>
      </c>
      <c r="W15" s="22">
        <f t="shared" si="8"/>
        <v>2</v>
      </c>
      <c r="X15" s="150">
        <f t="shared" si="9"/>
        <v>-1</v>
      </c>
      <c r="Y15" s="21">
        <f t="shared" si="10"/>
        <v>0</v>
      </c>
      <c r="AB15" s="27" t="str">
        <f>J11</f>
        <v>BILKO Jan</v>
      </c>
      <c r="AC15" s="20">
        <f t="shared" si="11"/>
        <v>1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1</v>
      </c>
      <c r="AG15" s="21">
        <f t="shared" ref="AG15" si="30">SUMIF(home,AB15,homescore)+SUMIF(visitor,AB15,visitorscore)</f>
        <v>2</v>
      </c>
      <c r="AH15" s="22">
        <f t="shared" ref="AH15" si="31">SUMIF(home,AB15,visitorscore)+SUMIF(visitor,AB15,homescore)</f>
        <v>6</v>
      </c>
      <c r="AI15" s="81">
        <f t="shared" si="14"/>
        <v>-4</v>
      </c>
      <c r="AJ15" s="50">
        <f t="shared" si="15"/>
        <v>0</v>
      </c>
      <c r="AK15" s="13">
        <f t="shared" si="16"/>
        <v>-39998</v>
      </c>
    </row>
    <row r="16" spans="1:37" ht="16" customHeight="1" thickBot="1" x14ac:dyDescent="0.4">
      <c r="B16" s="72">
        <v>3</v>
      </c>
      <c r="C16" s="73" t="str">
        <f>VLOOKUP(B16,B8:C13,2)</f>
        <v>BERAN Filip</v>
      </c>
      <c r="D16" s="28"/>
      <c r="E16" s="74">
        <v>1</v>
      </c>
      <c r="F16" s="75" t="s">
        <v>0</v>
      </c>
      <c r="G16" s="76">
        <v>10</v>
      </c>
      <c r="I16" s="72">
        <v>1</v>
      </c>
      <c r="J16" s="57" t="str">
        <f>VLOOKUP(I16,I8:J13,2)</f>
        <v>DOHNAL Jiří</v>
      </c>
      <c r="K16" s="81"/>
      <c r="L16" s="77">
        <f>IF(E16&gt;G16,1,0)+L15</f>
        <v>1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BILKO Jan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2</v>
      </c>
      <c r="W16" s="22">
        <f t="shared" si="8"/>
        <v>6</v>
      </c>
      <c r="X16" s="150">
        <f t="shared" si="9"/>
        <v>-4</v>
      </c>
      <c r="Y16" s="21">
        <f t="shared" si="10"/>
        <v>0</v>
      </c>
      <c r="AB16" s="27" t="str">
        <f>J12</f>
        <v>KURÁŇ Adam</v>
      </c>
      <c r="AC16" s="20">
        <f t="shared" si="11"/>
        <v>1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1</v>
      </c>
      <c r="AG16" s="21">
        <f t="shared" ref="AG16" si="32">SUMIF(home,AB16,homescore)+SUMIF(visitor,AB16,visitorscore)</f>
        <v>1</v>
      </c>
      <c r="AH16" s="22">
        <f t="shared" ref="AH16" si="33">SUMIF(home,AB16,visitorscore)+SUMIF(visitor,AB16,homescore)</f>
        <v>2</v>
      </c>
      <c r="AI16" s="81">
        <f t="shared" si="14"/>
        <v>-1</v>
      </c>
      <c r="AJ16" s="50">
        <f t="shared" si="15"/>
        <v>0</v>
      </c>
      <c r="AK16" s="13">
        <f t="shared" si="16"/>
        <v>-9999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BERAN Filip</v>
      </c>
      <c r="Q17" s="25">
        <f t="shared" si="25"/>
        <v>1</v>
      </c>
      <c r="R17" s="22">
        <f t="shared" si="3"/>
        <v>1</v>
      </c>
      <c r="S17" s="150">
        <f t="shared" si="4"/>
        <v>0</v>
      </c>
      <c r="T17" s="150">
        <f t="shared" si="5"/>
        <v>0</v>
      </c>
      <c r="U17" s="150">
        <f t="shared" si="6"/>
        <v>1</v>
      </c>
      <c r="V17" s="21">
        <f t="shared" si="7"/>
        <v>1</v>
      </c>
      <c r="W17" s="22">
        <f t="shared" si="8"/>
        <v>10</v>
      </c>
      <c r="X17" s="150">
        <f t="shared" si="9"/>
        <v>-9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NAGY Jiří</v>
      </c>
      <c r="D18" s="28"/>
      <c r="E18" s="60">
        <v>6</v>
      </c>
      <c r="F18" s="61" t="s">
        <v>0</v>
      </c>
      <c r="G18" s="62">
        <v>2</v>
      </c>
      <c r="I18" s="58">
        <v>4</v>
      </c>
      <c r="J18" s="63" t="str">
        <f>VLOOKUP(I18,I8:J13,2)</f>
        <v>BILKO Jan</v>
      </c>
      <c r="K18" s="81"/>
      <c r="L18" s="64">
        <f>IF(E18&gt;G18,1,0)+L16</f>
        <v>2</v>
      </c>
      <c r="M18" s="61" t="s">
        <v>0</v>
      </c>
      <c r="N18" s="65">
        <f>IF(E18&lt;G18,1,0)+N16</f>
        <v>1</v>
      </c>
    </row>
    <row r="19" spans="2:25" ht="16" customHeight="1" x14ac:dyDescent="0.35">
      <c r="B19" s="66">
        <v>2</v>
      </c>
      <c r="C19" s="67" t="str">
        <f>VLOOKUP(B19,B8:C13,2)</f>
        <v>NAVRÁTIL Petr</v>
      </c>
      <c r="D19" s="28"/>
      <c r="E19" s="68">
        <v>2</v>
      </c>
      <c r="F19" s="29" t="s">
        <v>0</v>
      </c>
      <c r="G19" s="69">
        <v>6</v>
      </c>
      <c r="I19" s="66">
        <v>1</v>
      </c>
      <c r="J19" s="55" t="str">
        <f>VLOOKUP(I19,I8:J13,2)</f>
        <v>DOHNAL Jiří</v>
      </c>
      <c r="K19" s="81"/>
      <c r="L19" s="70">
        <f>IF(E19&gt;G19,1,0)+L18</f>
        <v>2</v>
      </c>
      <c r="M19" s="29" t="s">
        <v>0</v>
      </c>
      <c r="N19" s="71">
        <f>IF(E19&lt;G19,1,0)+N18</f>
        <v>2</v>
      </c>
    </row>
    <row r="20" spans="2:25" ht="16" customHeight="1" thickBot="1" x14ac:dyDescent="0.4">
      <c r="B20" s="72">
        <v>4</v>
      </c>
      <c r="C20" s="73" t="str">
        <f>VLOOKUP(B20,B8:C13,2)</f>
        <v>ŠÍMA Pavel</v>
      </c>
      <c r="D20" s="28"/>
      <c r="E20" s="74">
        <v>3</v>
      </c>
      <c r="F20" s="75" t="s">
        <v>0</v>
      </c>
      <c r="G20" s="76">
        <v>2</v>
      </c>
      <c r="I20" s="72">
        <v>3</v>
      </c>
      <c r="J20" s="57" t="str">
        <f>VLOOKUP(I20,I8:J13,2)</f>
        <v>HADAŠČOK Petr</v>
      </c>
      <c r="K20" s="81"/>
      <c r="L20" s="77">
        <f>IF(E20&gt;G20,1,0)+L19</f>
        <v>3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NAGY Jiří</v>
      </c>
      <c r="D22" s="28"/>
      <c r="E22" s="60">
        <v>2</v>
      </c>
      <c r="F22" s="61" t="s">
        <v>0</v>
      </c>
      <c r="G22" s="62">
        <v>2</v>
      </c>
      <c r="I22" s="58">
        <v>1</v>
      </c>
      <c r="J22" s="63" t="str">
        <f>VLOOKUP(I22,I8:J13,2)</f>
        <v>DOHNAL Jiří</v>
      </c>
      <c r="K22" s="81"/>
      <c r="L22" s="64">
        <f>IF(E22&gt;G22,1,0)+L20</f>
        <v>3</v>
      </c>
      <c r="M22" s="61" t="s">
        <v>0</v>
      </c>
      <c r="N22" s="65">
        <f>IF(E22&lt;G22,1,0)+N20</f>
        <v>2</v>
      </c>
    </row>
    <row r="23" spans="2:25" ht="16" customHeight="1" x14ac:dyDescent="0.35">
      <c r="B23" s="66">
        <v>2</v>
      </c>
      <c r="C23" s="67" t="str">
        <f>VLOOKUP(B23,B8:C13,2)</f>
        <v>NAVRÁTIL Petr</v>
      </c>
      <c r="D23" s="28"/>
      <c r="E23" s="68">
        <v>2</v>
      </c>
      <c r="F23" s="29" t="s">
        <v>0</v>
      </c>
      <c r="G23" s="69">
        <v>1</v>
      </c>
      <c r="I23" s="66">
        <v>5</v>
      </c>
      <c r="J23" s="55" t="str">
        <f>VLOOKUP(I23,I8:J13,2)</f>
        <v>KURÁŇ Adam</v>
      </c>
      <c r="K23" s="81"/>
      <c r="L23" s="70">
        <f>IF(E23&gt;G23,1,0)+L22</f>
        <v>4</v>
      </c>
      <c r="M23" s="29" t="s">
        <v>0</v>
      </c>
      <c r="N23" s="71">
        <f>IF(E23&lt;G23,1,0)+N22</f>
        <v>2</v>
      </c>
    </row>
    <row r="24" spans="2:25" ht="16" customHeight="1" thickBot="1" x14ac:dyDescent="0.4">
      <c r="B24" s="72">
        <v>4</v>
      </c>
      <c r="C24" s="73" t="str">
        <f>VLOOKUP(B24,B8:C13,2)</f>
        <v>ŠÍMA Pavel</v>
      </c>
      <c r="D24" s="28"/>
      <c r="E24" s="74">
        <v>1</v>
      </c>
      <c r="F24" s="75" t="s">
        <v>0</v>
      </c>
      <c r="G24" s="76">
        <v>6</v>
      </c>
      <c r="I24" s="72">
        <v>2</v>
      </c>
      <c r="J24" s="57" t="str">
        <f>VLOOKUP(I24,I8:J13,2)</f>
        <v>HÁJEK Dalibor</v>
      </c>
      <c r="K24" s="81"/>
      <c r="L24" s="77">
        <f>IF(E24&gt;G24,1,0)+L23</f>
        <v>4</v>
      </c>
      <c r="M24" s="75" t="s">
        <v>0</v>
      </c>
      <c r="N24" s="78">
        <f>IF(E24&lt;G24,1,0)+N23</f>
        <v>3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21</v>
      </c>
      <c r="F26" s="143" t="s">
        <v>0</v>
      </c>
      <c r="G26" s="144">
        <f>SUM(visitorscore)</f>
        <v>31</v>
      </c>
      <c r="L26" s="31">
        <f>L24</f>
        <v>4</v>
      </c>
      <c r="M26" s="32" t="s">
        <v>0</v>
      </c>
      <c r="N26" s="33">
        <f>N24</f>
        <v>3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9132-FFFC-4959-8C52-1C9DA44B11F0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12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215</v>
      </c>
      <c r="C7" s="178" t="s">
        <v>10</v>
      </c>
      <c r="D7" s="38"/>
      <c r="E7" s="39"/>
      <c r="F7" s="40"/>
      <c r="G7" s="39"/>
      <c r="H7" s="41"/>
      <c r="I7" s="177" t="s">
        <v>214</v>
      </c>
      <c r="J7" s="178" t="s">
        <v>11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JUSTRA Michal</v>
      </c>
      <c r="AC7" s="49">
        <f>SUM(AD7:AF7)</f>
        <v>3</v>
      </c>
      <c r="AD7" s="42">
        <f t="array" ref="AD7">SUM((home=AB7)*(homescore&gt;visitorscore),(visitor=AB7)*(visitorscore&gt;homescore))</f>
        <v>0</v>
      </c>
      <c r="AE7" s="42">
        <f t="array" ref="AE7">SUM((home=AB7)*(homescore=visitorscore)*ISNUMBER(visitorscore),(visitor=AB7)*(visitorscore=homescore)*ISNUMBER(homescore))</f>
        <v>2</v>
      </c>
      <c r="AF7" s="42">
        <f t="array" ref="AF7">SUM((home=AB7)*(homescore&lt;visitorscore),(visitor=AB7)*(visitorscore&lt;homescore))</f>
        <v>1</v>
      </c>
      <c r="AG7" s="50">
        <f t="shared" ref="AG7" si="0">SUMIF(home,AB7,homescore)+SUMIF(visitor,AB7,visitorscore)</f>
        <v>7</v>
      </c>
      <c r="AH7" s="51">
        <f t="shared" ref="AH7" si="1">SUMIF(home,AB7,visitorscore)+SUMIF(visitor,AB7,homescore)</f>
        <v>10</v>
      </c>
      <c r="AI7" s="41">
        <f>AG7-AH7</f>
        <v>-3</v>
      </c>
      <c r="AJ7" s="50">
        <f>(AD7*2)+AE7</f>
        <v>2</v>
      </c>
      <c r="AK7" s="37">
        <f>AG7+AI7*10000+AJ7*1000000000</f>
        <v>1999970007</v>
      </c>
    </row>
    <row r="8" spans="1:37" x14ac:dyDescent="0.35">
      <c r="B8" s="52">
        <v>1</v>
      </c>
      <c r="C8" s="157" t="s">
        <v>199</v>
      </c>
      <c r="I8" s="52">
        <v>1</v>
      </c>
      <c r="J8" s="53" t="s">
        <v>195</v>
      </c>
      <c r="P8" s="25" t="str">
        <f t="array" ref="P8">INDEX(AB7:AB16,MATCH(LARGE($AK$7:$AK$16-ROW($AK$7:$AK$16)/COUNT($AK$7:$AK$16),ROW(P8)-ROW(P$8)+1),$AK$7:$AK$16-ROW($AK$7:$AK$16)/COUNT($AK$7:$AK$16),0))</f>
        <v>VANÍČEK Matyáš</v>
      </c>
      <c r="Q8" s="25">
        <f t="shared" ref="Q8:Q11" si="2">IF(R8&gt;=1,1,0)</f>
        <v>1</v>
      </c>
      <c r="R8" s="22">
        <f t="shared" ref="R8:R17" si="3">VLOOKUP($P8,$AB$7:$AJ$16,2,0)</f>
        <v>2</v>
      </c>
      <c r="S8" s="150">
        <f t="shared" ref="S8:S17" si="4">VLOOKUP($P8,$AB$7:$AJ$16,3,0)</f>
        <v>2</v>
      </c>
      <c r="T8" s="150">
        <f t="shared" ref="T8:T17" si="5">VLOOKUP($P8,$AB$7:$AJ$16,4,0)</f>
        <v>0</v>
      </c>
      <c r="U8" s="150">
        <f t="shared" ref="U8:U17" si="6">VLOOKUP($P8,$AB$7:$AJ$16,5,0)</f>
        <v>0</v>
      </c>
      <c r="V8" s="21">
        <f t="shared" ref="V8:V17" si="7">VLOOKUP($P8,$AB$7:$AJ$16,6,0)</f>
        <v>6</v>
      </c>
      <c r="W8" s="22">
        <f t="shared" ref="W8:W17" si="8">VLOOKUP($P8,$AB$7:$AJ$16,7,0)</f>
        <v>3</v>
      </c>
      <c r="X8" s="150">
        <f t="shared" ref="X8:X17" si="9">VLOOKUP($P8,$AB$7:$AJ$16,8,0)</f>
        <v>3</v>
      </c>
      <c r="Y8" s="21">
        <f t="shared" ref="Y8:Y17" si="10">VLOOKUP($P8,$AB$7:$AJ$16,9,0)</f>
        <v>4</v>
      </c>
      <c r="AB8" s="26" t="str">
        <f>C9</f>
        <v>FRÝBA Dalibor</v>
      </c>
      <c r="AC8" s="20">
        <f t="shared" ref="AC8:AC16" si="11">SUM(AD8:AF8)</f>
        <v>1</v>
      </c>
      <c r="AD8" s="150">
        <f t="array" ref="AD8">SUM((home=AB8)*(homescore&gt;visitorscore),(visitor=AB8)*(visitorscore&gt;homescore))</f>
        <v>0</v>
      </c>
      <c r="AE8" s="150">
        <f t="array" ref="AE8">SUM((home=AB8)*(homescore=visitorscore)*ISNUMBER(visitorscore),(visitor=AB8)*(visitorscore=homescore)*ISNUMBER(homescore))</f>
        <v>0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0</v>
      </c>
      <c r="AH8" s="22">
        <f t="shared" ref="AH8" si="13">SUMIF(home,AB8,visitorscore)+SUMIF(visitor,AB8,homescore)</f>
        <v>2</v>
      </c>
      <c r="AI8" s="81">
        <f t="shared" ref="AI8:AI16" si="14">AG8-AH8</f>
        <v>-2</v>
      </c>
      <c r="AJ8" s="50">
        <f t="shared" ref="AJ8:AJ16" si="15">(AD8*2)+AE8</f>
        <v>0</v>
      </c>
      <c r="AK8" s="13">
        <f t="shared" ref="AK8:AK16" si="16">AG8+AI8*10000+AJ8*1000000000</f>
        <v>-20000</v>
      </c>
    </row>
    <row r="9" spans="1:37" x14ac:dyDescent="0.35">
      <c r="B9" s="54">
        <v>2</v>
      </c>
      <c r="C9" s="155" t="s">
        <v>200</v>
      </c>
      <c r="I9" s="54">
        <v>2</v>
      </c>
      <c r="J9" s="55" t="s">
        <v>196</v>
      </c>
      <c r="P9" s="25" t="str">
        <f t="array" ref="P9">INDEX(AB7:AB16,MATCH(LARGE($AK$7:$AK$16-ROW($AK$7:$AK$16)/COUNT($AK$7:$AK$16),ROW(P9)-ROW(P$8)+1),$AK$7:$AK$16-ROW($AK$7:$AK$16)/COUNT($AK$7:$AK$16),0))</f>
        <v>FRÝBA Ondřej</v>
      </c>
      <c r="Q9" s="25">
        <f t="shared" si="2"/>
        <v>1</v>
      </c>
      <c r="R9" s="22">
        <f t="shared" si="3"/>
        <v>2</v>
      </c>
      <c r="S9" s="150">
        <f t="shared" si="4"/>
        <v>1</v>
      </c>
      <c r="T9" s="150">
        <f t="shared" si="5"/>
        <v>1</v>
      </c>
      <c r="U9" s="150">
        <f t="shared" si="6"/>
        <v>0</v>
      </c>
      <c r="V9" s="21">
        <f t="shared" si="7"/>
        <v>6</v>
      </c>
      <c r="W9" s="22">
        <f t="shared" si="8"/>
        <v>3</v>
      </c>
      <c r="X9" s="150">
        <f t="shared" si="9"/>
        <v>3</v>
      </c>
      <c r="Y9" s="21">
        <f t="shared" si="10"/>
        <v>3</v>
      </c>
      <c r="AB9" s="26" t="str">
        <f>C10</f>
        <v>VANÍČEK Matyáš</v>
      </c>
      <c r="AC9" s="20">
        <f t="shared" si="11"/>
        <v>2</v>
      </c>
      <c r="AD9" s="150">
        <f t="array" ref="AD9">SUM((home=AB9)*(homescore&gt;visitorscore),(visitor=AB9)*(visitorscore&gt;homescore))</f>
        <v>2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0</v>
      </c>
      <c r="AG9" s="21">
        <f t="shared" ref="AG9" si="17">SUMIF(home,AB9,homescore)+SUMIF(visitor,AB9,visitorscore)</f>
        <v>6</v>
      </c>
      <c r="AH9" s="22">
        <f t="shared" ref="AH9" si="18">SUMIF(home,AB9,visitorscore)+SUMIF(visitor,AB9,homescore)</f>
        <v>3</v>
      </c>
      <c r="AI9" s="81">
        <f t="shared" si="14"/>
        <v>3</v>
      </c>
      <c r="AJ9" s="50">
        <f t="shared" si="15"/>
        <v>4</v>
      </c>
      <c r="AK9" s="13">
        <f t="shared" si="16"/>
        <v>4000030006</v>
      </c>
    </row>
    <row r="10" spans="1:37" x14ac:dyDescent="0.35">
      <c r="B10" s="54">
        <v>3</v>
      </c>
      <c r="C10" s="155" t="s">
        <v>201</v>
      </c>
      <c r="I10" s="54">
        <v>3</v>
      </c>
      <c r="J10" s="55" t="s">
        <v>197</v>
      </c>
      <c r="P10" s="25" t="str">
        <f t="array" ref="P10">INDEX(AB7:AB16,MATCH(LARGE($AK$7:$AK$16-ROW($AK$7:$AK$16)/COUNT($AK$7:$AK$16),ROW(P10)-ROW(P$8)+1),$AK$7:$AK$16-ROW($AK$7:$AK$16)/COUNT($AK$7:$AK$16),0))</f>
        <v>GRABINSKÁ Veronika</v>
      </c>
      <c r="Q10" s="25">
        <f t="shared" si="2"/>
        <v>1</v>
      </c>
      <c r="R10" s="22">
        <f t="shared" si="3"/>
        <v>3</v>
      </c>
      <c r="S10" s="150">
        <f t="shared" si="4"/>
        <v>1</v>
      </c>
      <c r="T10" s="150">
        <f t="shared" si="5"/>
        <v>1</v>
      </c>
      <c r="U10" s="150">
        <f t="shared" si="6"/>
        <v>1</v>
      </c>
      <c r="V10" s="21">
        <f t="shared" si="7"/>
        <v>9</v>
      </c>
      <c r="W10" s="22">
        <f t="shared" si="8"/>
        <v>7</v>
      </c>
      <c r="X10" s="150">
        <f t="shared" si="9"/>
        <v>2</v>
      </c>
      <c r="Y10" s="21">
        <f t="shared" si="10"/>
        <v>3</v>
      </c>
      <c r="AB10" s="26" t="str">
        <f>C11</f>
        <v>FRÝBA Ondřej</v>
      </c>
      <c r="AC10" s="20">
        <f t="shared" si="11"/>
        <v>2</v>
      </c>
      <c r="AD10" s="150">
        <f t="array" ref="AD10">SUM((home=AB10)*(homescore&gt;visitorscore),(visitor=AB10)*(visitorscore&gt;homescore))</f>
        <v>1</v>
      </c>
      <c r="AE10" s="150">
        <f t="array" ref="AE10">SUM((home=AB10)*(homescore=visitorscore)*ISNUMBER(visitorscore),(visitor=AB10)*(visitorscore=homescore)*ISNUMBER(homescore))</f>
        <v>1</v>
      </c>
      <c r="AF10" s="150">
        <f t="array" ref="AF10">SUM((home=AB10)*(homescore&lt;visitorscore),(visitor=AB10)*(visitorscore&lt;homescore))</f>
        <v>0</v>
      </c>
      <c r="AG10" s="21">
        <f t="shared" ref="AG10" si="19">SUMIF(home,AB10,homescore)+SUMIF(visitor,AB10,visitorscore)</f>
        <v>6</v>
      </c>
      <c r="AH10" s="22">
        <f t="shared" ref="AH10" si="20">SUMIF(home,AB10,visitorscore)+SUMIF(visitor,AB10,homescore)</f>
        <v>3</v>
      </c>
      <c r="AI10" s="81">
        <f t="shared" si="14"/>
        <v>3</v>
      </c>
      <c r="AJ10" s="50">
        <f t="shared" si="15"/>
        <v>3</v>
      </c>
      <c r="AK10" s="13">
        <f t="shared" si="16"/>
        <v>3000030006</v>
      </c>
    </row>
    <row r="11" spans="1:37" x14ac:dyDescent="0.35">
      <c r="B11" s="54">
        <v>4</v>
      </c>
      <c r="C11" s="156" t="s">
        <v>202</v>
      </c>
      <c r="I11" s="54">
        <v>4</v>
      </c>
      <c r="J11" s="55" t="s">
        <v>198</v>
      </c>
      <c r="P11" s="25" t="str">
        <f t="array" ref="P11">INDEX(AB7:AB16,MATCH(LARGE($AK$7:$AK$16-ROW($AK$7:$AK$16)/COUNT($AK$7:$AK$16),ROW(P11)-ROW(P$8)+1),$AK$7:$AK$16-ROW($AK$7:$AK$16)/COUNT($AK$7:$AK$16),0))</f>
        <v>STLOUKAL Mojmír</v>
      </c>
      <c r="Q11" s="25">
        <f t="shared" si="2"/>
        <v>1</v>
      </c>
      <c r="R11" s="22">
        <f t="shared" si="3"/>
        <v>3</v>
      </c>
      <c r="S11" s="150">
        <f t="shared" si="4"/>
        <v>1</v>
      </c>
      <c r="T11" s="150">
        <f t="shared" si="5"/>
        <v>1</v>
      </c>
      <c r="U11" s="150">
        <f t="shared" si="6"/>
        <v>1</v>
      </c>
      <c r="V11" s="21">
        <f t="shared" si="7"/>
        <v>4</v>
      </c>
      <c r="W11" s="22">
        <f t="shared" si="8"/>
        <v>4</v>
      </c>
      <c r="X11" s="150">
        <f t="shared" si="9"/>
        <v>0</v>
      </c>
      <c r="Y11" s="21">
        <f t="shared" si="10"/>
        <v>3</v>
      </c>
      <c r="AB11" s="27" t="str">
        <f>C12</f>
        <v>MATUŠČÍN Jan</v>
      </c>
      <c r="AC11" s="20">
        <f t="shared" si="11"/>
        <v>1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1</v>
      </c>
      <c r="AG11" s="21">
        <f t="shared" ref="AG11" si="21">SUMIF(home,AB11,homescore)+SUMIF(visitor,AB11,visitorscore)</f>
        <v>1</v>
      </c>
      <c r="AH11" s="22">
        <f t="shared" ref="AH11" si="22">SUMIF(home,AB11,visitorscore)+SUMIF(visitor,AB11,homescore)</f>
        <v>3</v>
      </c>
      <c r="AI11" s="81">
        <f t="shared" si="14"/>
        <v>-2</v>
      </c>
      <c r="AJ11" s="50">
        <f t="shared" si="15"/>
        <v>0</v>
      </c>
      <c r="AK11" s="13">
        <f t="shared" si="16"/>
        <v>-19999</v>
      </c>
    </row>
    <row r="12" spans="1:37" ht="16" thickBot="1" x14ac:dyDescent="0.4">
      <c r="B12" s="56">
        <v>5</v>
      </c>
      <c r="C12" s="57" t="s">
        <v>203</v>
      </c>
      <c r="I12" s="56">
        <v>5</v>
      </c>
      <c r="J12" s="57"/>
      <c r="P12" s="25" t="str">
        <f t="array" ref="P12">INDEX(AB7:AB16,MATCH(LARGE($AK$7:$AK$16-ROW($AK$7:$AK$16)/COUNT($AK$7:$AK$16),ROW(P12)-ROW(P$8)+1),$AK$7:$AK$16-ROW($AK$7:$AK$16)/COUNT($AK$7:$AK$16),0))</f>
        <v>HROZ Lukáš</v>
      </c>
      <c r="Q12" s="25">
        <f>IF(R12&gt;=1,1,0)</f>
        <v>1</v>
      </c>
      <c r="R12" s="22">
        <f t="shared" si="3"/>
        <v>3</v>
      </c>
      <c r="S12" s="150">
        <f t="shared" si="4"/>
        <v>1</v>
      </c>
      <c r="T12" s="150">
        <f t="shared" si="5"/>
        <v>1</v>
      </c>
      <c r="U12" s="150">
        <f t="shared" si="6"/>
        <v>1</v>
      </c>
      <c r="V12" s="21">
        <f t="shared" si="7"/>
        <v>8</v>
      </c>
      <c r="W12" s="22">
        <f t="shared" si="8"/>
        <v>9</v>
      </c>
      <c r="X12" s="150">
        <f t="shared" si="9"/>
        <v>-1</v>
      </c>
      <c r="Y12" s="21">
        <f t="shared" si="10"/>
        <v>3</v>
      </c>
      <c r="AB12" s="27" t="str">
        <f>J8</f>
        <v>STLOUKAL Mojmír</v>
      </c>
      <c r="AC12" s="20">
        <f t="shared" si="11"/>
        <v>3</v>
      </c>
      <c r="AD12" s="150">
        <f t="array" ref="AD12">SUM((home=AB12)*(homescore&gt;visitorscore),(visitor=AB12)*(visitorscore&gt;homescore))</f>
        <v>1</v>
      </c>
      <c r="AE12" s="150">
        <f t="array" ref="AE12">SUM((home=AB12)*(homescore=visitorscore)*ISNUMBER(visitorscore),(visitor=AB12)*(visitorscore=homescore)*ISNUMBER(homescore))</f>
        <v>1</v>
      </c>
      <c r="AF12" s="150">
        <f t="array" ref="AF12">SUM((home=AB12)*(homescore&lt;visitorscore),(visitor=AB12)*(visitorscore&lt;homescore))</f>
        <v>1</v>
      </c>
      <c r="AG12" s="21">
        <f t="shared" ref="AG12" si="23">SUMIF(home,AB12,homescore)+SUMIF(visitor,AB12,visitorscore)</f>
        <v>4</v>
      </c>
      <c r="AH12" s="22">
        <f t="shared" ref="AH12" si="24">SUMIF(home,AB12,visitorscore)+SUMIF(visitor,AB12,homescore)</f>
        <v>4</v>
      </c>
      <c r="AI12" s="81">
        <f t="shared" si="14"/>
        <v>0</v>
      </c>
      <c r="AJ12" s="50">
        <f t="shared" si="15"/>
        <v>3</v>
      </c>
      <c r="AK12" s="13">
        <f t="shared" si="16"/>
        <v>3000000004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JUSTRA Michal</v>
      </c>
      <c r="Q13" s="25">
        <f t="shared" ref="Q13:Q17" si="25">IF(R13&gt;=1,1,0)</f>
        <v>1</v>
      </c>
      <c r="R13" s="22">
        <f t="shared" si="3"/>
        <v>3</v>
      </c>
      <c r="S13" s="150">
        <f t="shared" si="4"/>
        <v>0</v>
      </c>
      <c r="T13" s="150">
        <f t="shared" si="5"/>
        <v>2</v>
      </c>
      <c r="U13" s="150">
        <f t="shared" si="6"/>
        <v>1</v>
      </c>
      <c r="V13" s="21">
        <f t="shared" si="7"/>
        <v>7</v>
      </c>
      <c r="W13" s="22">
        <f t="shared" si="8"/>
        <v>10</v>
      </c>
      <c r="X13" s="150">
        <f t="shared" si="9"/>
        <v>-3</v>
      </c>
      <c r="Y13" s="21">
        <f t="shared" si="10"/>
        <v>2</v>
      </c>
      <c r="AB13" s="27" t="str">
        <f>J9</f>
        <v>GRABINSKÁ Veronika</v>
      </c>
      <c r="AC13" s="20">
        <f t="shared" si="11"/>
        <v>3</v>
      </c>
      <c r="AD13" s="150">
        <f t="array" ref="AD13">SUM((home=AB13)*(homescore&gt;visitorscore),(visitor=AB13)*(visitorscore&gt;homescore))</f>
        <v>1</v>
      </c>
      <c r="AE13" s="150">
        <f t="array" ref="AE13">SUM((home=AB13)*(homescore=visitorscore)*ISNUMBER(visitorscore),(visitor=AB13)*(visitorscore=homescore)*ISNUMBER(homescore))</f>
        <v>1</v>
      </c>
      <c r="AF13" s="150">
        <f t="array" ref="AF13">SUM((home=AB13)*(homescore&lt;visitorscore),(visitor=AB13)*(visitorscore&lt;homescore))</f>
        <v>1</v>
      </c>
      <c r="AG13" s="21">
        <f t="shared" ref="AG13" si="26">SUMIF(home,AB13,homescore)+SUMIF(visitor,AB13,visitorscore)</f>
        <v>9</v>
      </c>
      <c r="AH13" s="22">
        <f t="shared" ref="AH13" si="27">SUMIF(home,AB13,visitorscore)+SUMIF(visitor,AB13,homescore)</f>
        <v>7</v>
      </c>
      <c r="AI13" s="81">
        <f t="shared" si="14"/>
        <v>2</v>
      </c>
      <c r="AJ13" s="50">
        <f t="shared" si="15"/>
        <v>3</v>
      </c>
      <c r="AK13" s="13">
        <f t="shared" si="16"/>
        <v>3000020009</v>
      </c>
    </row>
    <row r="14" spans="1:37" ht="16" customHeight="1" x14ac:dyDescent="0.35">
      <c r="B14" s="58">
        <v>1</v>
      </c>
      <c r="C14" s="59" t="str">
        <f>VLOOKUP(B14,B8:C13,2)</f>
        <v>JUSTRA Michal</v>
      </c>
      <c r="D14" s="28"/>
      <c r="E14" s="60">
        <v>5</v>
      </c>
      <c r="F14" s="61" t="s">
        <v>0</v>
      </c>
      <c r="G14" s="62">
        <v>5</v>
      </c>
      <c r="I14" s="58">
        <v>3</v>
      </c>
      <c r="J14" s="63" t="str">
        <f>VLOOKUP(I14,I8:J13,2)</f>
        <v>HROZ Lukáš</v>
      </c>
      <c r="K14" s="81"/>
      <c r="L14" s="64">
        <f>IF(E14&gt;G14,1,0)</f>
        <v>0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KOMÁREK Tomáš</v>
      </c>
      <c r="Q14" s="25">
        <f t="shared" si="25"/>
        <v>0</v>
      </c>
      <c r="R14" s="22">
        <f t="shared" si="3"/>
        <v>0</v>
      </c>
      <c r="S14" s="150">
        <f t="shared" si="4"/>
        <v>0</v>
      </c>
      <c r="T14" s="150">
        <f t="shared" si="5"/>
        <v>0</v>
      </c>
      <c r="U14" s="150">
        <f t="shared" si="6"/>
        <v>0</v>
      </c>
      <c r="V14" s="21">
        <f t="shared" si="7"/>
        <v>0</v>
      </c>
      <c r="W14" s="22">
        <f t="shared" si="8"/>
        <v>0</v>
      </c>
      <c r="X14" s="150">
        <f t="shared" si="9"/>
        <v>0</v>
      </c>
      <c r="Y14" s="21">
        <f t="shared" si="10"/>
        <v>0</v>
      </c>
      <c r="AB14" s="27" t="str">
        <f>J10</f>
        <v>HROZ Lukáš</v>
      </c>
      <c r="AC14" s="20">
        <f t="shared" si="11"/>
        <v>3</v>
      </c>
      <c r="AD14" s="150">
        <f t="array" ref="AD14">SUM((home=AB14)*(homescore&gt;visitorscore),(visitor=AB14)*(visitorscore&gt;homescore))</f>
        <v>1</v>
      </c>
      <c r="AE14" s="150">
        <f t="array" ref="AE14">SUM((home=AB14)*(homescore=visitorscore)*ISNUMBER(visitorscore),(visitor=AB14)*(visitorscore=homescore)*ISNUMBER(homescore))</f>
        <v>1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8</v>
      </c>
      <c r="AH14" s="22">
        <f t="shared" ref="AH14" si="29">SUMIF(home,AB14,visitorscore)+SUMIF(visitor,AB14,homescore)</f>
        <v>9</v>
      </c>
      <c r="AI14" s="81">
        <f t="shared" si="14"/>
        <v>-1</v>
      </c>
      <c r="AJ14" s="50">
        <f t="shared" si="15"/>
        <v>3</v>
      </c>
      <c r="AK14" s="13">
        <f t="shared" si="16"/>
        <v>2999990008</v>
      </c>
    </row>
    <row r="15" spans="1:37" ht="16" customHeight="1" x14ac:dyDescent="0.35">
      <c r="B15" s="66">
        <v>4</v>
      </c>
      <c r="C15" s="67" t="str">
        <f>VLOOKUP(B15,B8:C13,2)</f>
        <v>FRÝBA Ondřej</v>
      </c>
      <c r="D15" s="28"/>
      <c r="E15" s="68">
        <v>3</v>
      </c>
      <c r="F15" s="29" t="s">
        <v>0</v>
      </c>
      <c r="G15" s="69">
        <v>3</v>
      </c>
      <c r="I15" s="66">
        <v>2</v>
      </c>
      <c r="J15" s="55" t="str">
        <f>VLOOKUP(I15,I8:J13,2)</f>
        <v>GRABINSKÁ Veronika</v>
      </c>
      <c r="K15" s="81"/>
      <c r="L15" s="70">
        <f>IF(E15&gt;G15,1,0)+L14</f>
        <v>0</v>
      </c>
      <c r="M15" s="29" t="s">
        <v>0</v>
      </c>
      <c r="N15" s="71">
        <f>IF(E15&lt;G15,1,0)+N14</f>
        <v>0</v>
      </c>
      <c r="P15" s="25">
        <f t="array" ref="P15">INDEX(AB7:AB16,MATCH(LARGE($AK$7:$AK$16-ROW($AK$7:$AK$16)/COUNT($AK$7:$AK$16),ROW(P15)-ROW(P$8)+1),$AK$7:$AK$16-ROW($AK$7:$AK$16)/COUNT($AK$7:$AK$16),0))</f>
        <v>0</v>
      </c>
      <c r="Q15" s="25">
        <f t="shared" si="25"/>
        <v>0</v>
      </c>
      <c r="R15" s="22">
        <f t="shared" si="3"/>
        <v>0</v>
      </c>
      <c r="S15" s="150">
        <f t="shared" si="4"/>
        <v>0</v>
      </c>
      <c r="T15" s="150">
        <f t="shared" si="5"/>
        <v>0</v>
      </c>
      <c r="U15" s="150">
        <f t="shared" si="6"/>
        <v>0</v>
      </c>
      <c r="V15" s="21">
        <f t="shared" si="7"/>
        <v>0</v>
      </c>
      <c r="W15" s="22">
        <f t="shared" si="8"/>
        <v>0</v>
      </c>
      <c r="X15" s="150">
        <f t="shared" si="9"/>
        <v>0</v>
      </c>
      <c r="Y15" s="21">
        <f t="shared" si="10"/>
        <v>0</v>
      </c>
      <c r="AB15" s="27" t="str">
        <f>J11</f>
        <v>KOMÁREK Tomáš</v>
      </c>
      <c r="AC15" s="20">
        <f t="shared" si="11"/>
        <v>0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0</v>
      </c>
      <c r="AG15" s="21">
        <f t="shared" ref="AG15" si="30">SUMIF(home,AB15,homescore)+SUMIF(visitor,AB15,visitorscore)</f>
        <v>0</v>
      </c>
      <c r="AH15" s="22">
        <f t="shared" ref="AH15" si="31">SUMIF(home,AB15,visitorscore)+SUMIF(visitor,AB15,homescore)</f>
        <v>0</v>
      </c>
      <c r="AI15" s="81">
        <f t="shared" si="14"/>
        <v>0</v>
      </c>
      <c r="AJ15" s="50">
        <f t="shared" si="15"/>
        <v>0</v>
      </c>
      <c r="AK15" s="13">
        <f t="shared" si="16"/>
        <v>0</v>
      </c>
    </row>
    <row r="16" spans="1:37" ht="16" customHeight="1" thickBot="1" x14ac:dyDescent="0.4">
      <c r="B16" s="72">
        <v>3</v>
      </c>
      <c r="C16" s="73" t="str">
        <f>VLOOKUP(B16,B8:C13,2)</f>
        <v>VANÍČEK Matyáš</v>
      </c>
      <c r="D16" s="28"/>
      <c r="E16" s="74">
        <v>3</v>
      </c>
      <c r="F16" s="75" t="s">
        <v>0</v>
      </c>
      <c r="G16" s="76">
        <v>1</v>
      </c>
      <c r="I16" s="72">
        <v>1</v>
      </c>
      <c r="J16" s="57" t="str">
        <f>VLOOKUP(I16,I8:J13,2)</f>
        <v>STLOUKAL Mojmír</v>
      </c>
      <c r="K16" s="81"/>
      <c r="L16" s="77">
        <f>IF(E16&gt;G16,1,0)+L15</f>
        <v>1</v>
      </c>
      <c r="M16" s="75" t="s">
        <v>0</v>
      </c>
      <c r="N16" s="78">
        <f>IF(E16&lt;G16,1,0)+N15</f>
        <v>0</v>
      </c>
      <c r="P16" s="25" t="str">
        <f t="array" ref="P16">INDEX(AB7:AB16,MATCH(LARGE($AK$7:$AK$16-ROW($AK$7:$AK$16)/COUNT($AK$7:$AK$16),ROW(P16)-ROW(P$8)+1),$AK$7:$AK$16-ROW($AK$7:$AK$16)/COUNT($AK$7:$AK$16),0))</f>
        <v>MATUŠČÍN Jan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1</v>
      </c>
      <c r="W16" s="22">
        <f t="shared" si="8"/>
        <v>3</v>
      </c>
      <c r="X16" s="150">
        <f t="shared" si="9"/>
        <v>-2</v>
      </c>
      <c r="Y16" s="21">
        <f t="shared" si="10"/>
        <v>0</v>
      </c>
      <c r="AB16" s="27">
        <f>J12</f>
        <v>0</v>
      </c>
      <c r="AC16" s="20">
        <f t="shared" si="11"/>
        <v>0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FRÝBA Dalibor</v>
      </c>
      <c r="Q17" s="25">
        <f t="shared" si="25"/>
        <v>1</v>
      </c>
      <c r="R17" s="22">
        <f t="shared" si="3"/>
        <v>1</v>
      </c>
      <c r="S17" s="150">
        <f t="shared" si="4"/>
        <v>0</v>
      </c>
      <c r="T17" s="150">
        <f t="shared" si="5"/>
        <v>0</v>
      </c>
      <c r="U17" s="150">
        <f t="shared" si="6"/>
        <v>1</v>
      </c>
      <c r="V17" s="21">
        <f t="shared" si="7"/>
        <v>0</v>
      </c>
      <c r="W17" s="22">
        <f t="shared" si="8"/>
        <v>2</v>
      </c>
      <c r="X17" s="150">
        <f t="shared" si="9"/>
        <v>-2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JUSTRA Michal</v>
      </c>
      <c r="D18" s="28"/>
      <c r="E18" s="60">
        <v>1</v>
      </c>
      <c r="F18" s="61" t="s">
        <v>0</v>
      </c>
      <c r="G18" s="62">
        <v>4</v>
      </c>
      <c r="I18" s="58">
        <v>2</v>
      </c>
      <c r="J18" s="63" t="str">
        <f>VLOOKUP(I18,I8:J13,2)</f>
        <v>GRABINSKÁ Veronika</v>
      </c>
      <c r="K18" s="81"/>
      <c r="L18" s="64">
        <f>IF(E18&gt;G18,1,0)+L16</f>
        <v>1</v>
      </c>
      <c r="M18" s="61" t="s">
        <v>0</v>
      </c>
      <c r="N18" s="65">
        <f>IF(E18&lt;G18,1,0)+N16</f>
        <v>1</v>
      </c>
    </row>
    <row r="19" spans="2:25" ht="16" customHeight="1" x14ac:dyDescent="0.35">
      <c r="B19" s="66">
        <v>2</v>
      </c>
      <c r="C19" s="67" t="str">
        <f>VLOOKUP(B19,B8:C13,2)</f>
        <v>FRÝBA Dalibor</v>
      </c>
      <c r="D19" s="28"/>
      <c r="E19" s="68">
        <v>0</v>
      </c>
      <c r="F19" s="29" t="s">
        <v>0</v>
      </c>
      <c r="G19" s="69">
        <v>2</v>
      </c>
      <c r="I19" s="66">
        <v>1</v>
      </c>
      <c r="J19" s="55" t="str">
        <f>VLOOKUP(I19,I8:J13,2)</f>
        <v>STLOUKAL Mojmír</v>
      </c>
      <c r="K19" s="81"/>
      <c r="L19" s="70">
        <f>IF(E19&gt;G19,1,0)+L18</f>
        <v>1</v>
      </c>
      <c r="M19" s="29" t="s">
        <v>0</v>
      </c>
      <c r="N19" s="71">
        <f>IF(E19&lt;G19,1,0)+N18</f>
        <v>2</v>
      </c>
    </row>
    <row r="20" spans="2:25" ht="16" customHeight="1" thickBot="1" x14ac:dyDescent="0.4">
      <c r="B20" s="72">
        <v>5</v>
      </c>
      <c r="C20" s="73" t="str">
        <f>VLOOKUP(B20,B8:C13,2)</f>
        <v>MATUŠČÍN Jan</v>
      </c>
      <c r="D20" s="28"/>
      <c r="E20" s="74">
        <v>1</v>
      </c>
      <c r="F20" s="75" t="s">
        <v>0</v>
      </c>
      <c r="G20" s="76">
        <v>3</v>
      </c>
      <c r="I20" s="72">
        <v>3</v>
      </c>
      <c r="J20" s="57" t="str">
        <f>VLOOKUP(I20,I8:J13,2)</f>
        <v>HROZ Lukáš</v>
      </c>
      <c r="K20" s="81"/>
      <c r="L20" s="77">
        <f>IF(E20&gt;G20,1,0)+L19</f>
        <v>1</v>
      </c>
      <c r="M20" s="75" t="s">
        <v>0</v>
      </c>
      <c r="N20" s="78">
        <f>IF(E20&lt;G20,1,0)+N19</f>
        <v>3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JUSTRA Michal</v>
      </c>
      <c r="D22" s="28"/>
      <c r="E22" s="60">
        <v>1</v>
      </c>
      <c r="F22" s="61" t="s">
        <v>0</v>
      </c>
      <c r="G22" s="62">
        <v>1</v>
      </c>
      <c r="I22" s="58">
        <v>1</v>
      </c>
      <c r="J22" s="63" t="str">
        <f>VLOOKUP(I22,I8:J13,2)</f>
        <v>STLOUKAL Mojmír</v>
      </c>
      <c r="K22" s="81"/>
      <c r="L22" s="64">
        <f>IF(E22&gt;G22,1,0)+L20</f>
        <v>1</v>
      </c>
      <c r="M22" s="61" t="s">
        <v>0</v>
      </c>
      <c r="N22" s="65">
        <f>IF(E22&lt;G22,1,0)+N20</f>
        <v>3</v>
      </c>
    </row>
    <row r="23" spans="2:25" ht="16" customHeight="1" x14ac:dyDescent="0.35">
      <c r="B23" s="66">
        <v>4</v>
      </c>
      <c r="C23" s="67" t="str">
        <f>VLOOKUP(B23,B8:C13,2)</f>
        <v>FRÝBA Ondřej</v>
      </c>
      <c r="D23" s="28"/>
      <c r="E23" s="68">
        <v>3</v>
      </c>
      <c r="F23" s="29" t="s">
        <v>0</v>
      </c>
      <c r="G23" s="69">
        <v>0</v>
      </c>
      <c r="I23" s="66">
        <v>3</v>
      </c>
      <c r="J23" s="55" t="str">
        <f>VLOOKUP(I23,I8:J13,2)</f>
        <v>HROZ Lukáš</v>
      </c>
      <c r="K23" s="81"/>
      <c r="L23" s="70">
        <f>IF(E23&gt;G23,1,0)+L22</f>
        <v>2</v>
      </c>
      <c r="M23" s="29" t="s">
        <v>0</v>
      </c>
      <c r="N23" s="71">
        <f>IF(E23&lt;G23,1,0)+N22</f>
        <v>3</v>
      </c>
    </row>
    <row r="24" spans="2:25" ht="16" customHeight="1" thickBot="1" x14ac:dyDescent="0.4">
      <c r="B24" s="72">
        <v>3</v>
      </c>
      <c r="C24" s="73" t="str">
        <f>VLOOKUP(B24,B8:C13,2)</f>
        <v>VANÍČEK Matyáš</v>
      </c>
      <c r="D24" s="28"/>
      <c r="E24" s="74">
        <v>3</v>
      </c>
      <c r="F24" s="75" t="s">
        <v>0</v>
      </c>
      <c r="G24" s="76">
        <v>2</v>
      </c>
      <c r="I24" s="72">
        <v>2</v>
      </c>
      <c r="J24" s="57" t="str">
        <f>VLOOKUP(I24,I8:J13,2)</f>
        <v>GRABINSKÁ Veronika</v>
      </c>
      <c r="K24" s="81"/>
      <c r="L24" s="77">
        <f>IF(E24&gt;G24,1,0)+L23</f>
        <v>3</v>
      </c>
      <c r="M24" s="75" t="s">
        <v>0</v>
      </c>
      <c r="N24" s="78">
        <f>IF(E24&lt;G24,1,0)+N23</f>
        <v>3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20</v>
      </c>
      <c r="F26" s="143" t="s">
        <v>0</v>
      </c>
      <c r="G26" s="144">
        <f>SUM(visitorscore)</f>
        <v>21</v>
      </c>
      <c r="L26" s="31">
        <f>L24</f>
        <v>3</v>
      </c>
      <c r="M26" s="32" t="s">
        <v>0</v>
      </c>
      <c r="N26" s="33">
        <f>N24</f>
        <v>3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91C6-6E02-4584-81E7-E1F13D42E2C3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13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213</v>
      </c>
      <c r="C7" s="178" t="s">
        <v>10</v>
      </c>
      <c r="D7" s="38"/>
      <c r="E7" s="39"/>
      <c r="F7" s="40"/>
      <c r="G7" s="39"/>
      <c r="H7" s="41"/>
      <c r="I7" s="177" t="s">
        <v>216</v>
      </c>
      <c r="J7" s="178" t="s">
        <v>11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NAGY Jiří</v>
      </c>
      <c r="AC7" s="49">
        <f>SUM(AD7:AF7)</f>
        <v>3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2</v>
      </c>
      <c r="AF7" s="42">
        <f t="array" ref="AF7">SUM((home=AB7)*(homescore&lt;visitorscore),(visitor=AB7)*(visitorscore&lt;homescore))</f>
        <v>0</v>
      </c>
      <c r="AG7" s="50">
        <f t="shared" ref="AG7" si="0">SUMIF(home,AB7,homescore)+SUMIF(visitor,AB7,visitorscore)</f>
        <v>14</v>
      </c>
      <c r="AH7" s="51">
        <f t="shared" ref="AH7" si="1">SUMIF(home,AB7,visitorscore)+SUMIF(visitor,AB7,homescore)</f>
        <v>9</v>
      </c>
      <c r="AI7" s="41">
        <f>AG7-AH7</f>
        <v>5</v>
      </c>
      <c r="AJ7" s="50">
        <f>(AD7*2)+AE7</f>
        <v>4</v>
      </c>
      <c r="AK7" s="37">
        <f>AG7+AI7*10000+AJ7*1000000000</f>
        <v>4000050014</v>
      </c>
    </row>
    <row r="8" spans="1:37" x14ac:dyDescent="0.35">
      <c r="B8" s="52">
        <v>1</v>
      </c>
      <c r="C8" s="157" t="s">
        <v>191</v>
      </c>
      <c r="I8" s="52">
        <v>1</v>
      </c>
      <c r="J8" s="53" t="s">
        <v>204</v>
      </c>
      <c r="P8" s="25" t="str">
        <f t="array" ref="P8">INDEX(AB7:AB16,MATCH(LARGE($AK$7:$AK$16-ROW($AK$7:$AK$16)/COUNT($AK$7:$AK$16),ROW(P8)-ROW(P$8)+1),$AK$7:$AK$16-ROW($AK$7:$AK$16)/COUNT($AK$7:$AK$16),0))</f>
        <v>NAGY Jiří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1</v>
      </c>
      <c r="T8" s="150">
        <f t="shared" ref="T8:T17" si="5">VLOOKUP($P8,$AB$7:$AJ$16,4,0)</f>
        <v>2</v>
      </c>
      <c r="U8" s="150">
        <f t="shared" ref="U8:U17" si="6">VLOOKUP($P8,$AB$7:$AJ$16,5,0)</f>
        <v>0</v>
      </c>
      <c r="V8" s="21">
        <f t="shared" ref="V8:V17" si="7">VLOOKUP($P8,$AB$7:$AJ$16,6,0)</f>
        <v>14</v>
      </c>
      <c r="W8" s="22">
        <f t="shared" ref="W8:W17" si="8">VLOOKUP($P8,$AB$7:$AJ$16,7,0)</f>
        <v>9</v>
      </c>
      <c r="X8" s="150">
        <f t="shared" ref="X8:X17" si="9">VLOOKUP($P8,$AB$7:$AJ$16,8,0)</f>
        <v>5</v>
      </c>
      <c r="Y8" s="21">
        <f t="shared" ref="Y8:Y17" si="10">VLOOKUP($P8,$AB$7:$AJ$16,9,0)</f>
        <v>4</v>
      </c>
      <c r="AB8" s="26" t="str">
        <f>C9</f>
        <v>NAVRÁTIL Petr</v>
      </c>
      <c r="AC8" s="20">
        <f t="shared" ref="AC8:AC16" si="11">SUM(AD8:AF8)</f>
        <v>2</v>
      </c>
      <c r="AD8" s="150">
        <f t="array" ref="AD8">SUM((home=AB8)*(homescore&gt;visitorscore),(visitor=AB8)*(visitorscore&gt;homescore))</f>
        <v>1</v>
      </c>
      <c r="AE8" s="150">
        <f t="array" ref="AE8">SUM((home=AB8)*(homescore=visitorscore)*ISNUMBER(visitorscore),(visitor=AB8)*(visitorscore=homescore)*ISNUMBER(homescore))</f>
        <v>1</v>
      </c>
      <c r="AF8" s="150">
        <f t="array" ref="AF8">SUM((home=AB8)*(homescore&lt;visitorscore),(visitor=AB8)*(visitorscore&lt;homescore))</f>
        <v>0</v>
      </c>
      <c r="AG8" s="21">
        <f t="shared" ref="AG8" si="12">SUMIF(home,AB8,homescore)+SUMIF(visitor,AB8,visitorscore)</f>
        <v>5</v>
      </c>
      <c r="AH8" s="22">
        <f t="shared" ref="AH8" si="13">SUMIF(home,AB8,visitorscore)+SUMIF(visitor,AB8,homescore)</f>
        <v>3</v>
      </c>
      <c r="AI8" s="81">
        <f t="shared" ref="AI8:AI16" si="14">AG8-AH8</f>
        <v>2</v>
      </c>
      <c r="AJ8" s="50">
        <f t="shared" ref="AJ8:AJ16" si="15">(AD8*2)+AE8</f>
        <v>3</v>
      </c>
      <c r="AK8" s="13">
        <f t="shared" ref="AK8:AK16" si="16">AG8+AI8*10000+AJ8*1000000000</f>
        <v>3000020005</v>
      </c>
    </row>
    <row r="9" spans="1:37" x14ac:dyDescent="0.35">
      <c r="B9" s="54">
        <v>2</v>
      </c>
      <c r="C9" s="155" t="s">
        <v>193</v>
      </c>
      <c r="I9" s="54">
        <v>2</v>
      </c>
      <c r="J9" s="55" t="s">
        <v>208</v>
      </c>
      <c r="P9" s="25" t="str">
        <f t="array" ref="P9">INDEX(AB7:AB16,MATCH(LARGE($AK$7:$AK$16-ROW($AK$7:$AK$16)/COUNT($AK$7:$AK$16),ROW(P9)-ROW(P$8)+1),$AK$7:$AK$16-ROW($AK$7:$AK$16)/COUNT($AK$7:$AK$16),0))</f>
        <v>TIRPÁK Patrik</v>
      </c>
      <c r="Q9" s="25">
        <f t="shared" si="2"/>
        <v>1</v>
      </c>
      <c r="R9" s="22">
        <f t="shared" si="3"/>
        <v>3</v>
      </c>
      <c r="S9" s="150">
        <f t="shared" si="4"/>
        <v>1</v>
      </c>
      <c r="T9" s="150">
        <f t="shared" si="5"/>
        <v>2</v>
      </c>
      <c r="U9" s="150">
        <f t="shared" si="6"/>
        <v>0</v>
      </c>
      <c r="V9" s="21">
        <f t="shared" si="7"/>
        <v>10</v>
      </c>
      <c r="W9" s="22">
        <f t="shared" si="8"/>
        <v>5</v>
      </c>
      <c r="X9" s="150">
        <f t="shared" si="9"/>
        <v>5</v>
      </c>
      <c r="Y9" s="21">
        <f t="shared" si="10"/>
        <v>4</v>
      </c>
      <c r="AB9" s="26" t="str">
        <f>C10</f>
        <v>BERAN Filip</v>
      </c>
      <c r="AC9" s="20">
        <f t="shared" si="11"/>
        <v>1</v>
      </c>
      <c r="AD9" s="150">
        <f t="array" ref="AD9">SUM((home=AB9)*(homescore&gt;visitorscore),(visitor=AB9)*(visitorscore&gt;homescore))</f>
        <v>0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1</v>
      </c>
      <c r="AG9" s="21">
        <f t="shared" ref="AG9" si="17">SUMIF(home,AB9,homescore)+SUMIF(visitor,AB9,visitorscore)</f>
        <v>1</v>
      </c>
      <c r="AH9" s="22">
        <f t="shared" ref="AH9" si="18">SUMIF(home,AB9,visitorscore)+SUMIF(visitor,AB9,homescore)</f>
        <v>6</v>
      </c>
      <c r="AI9" s="81">
        <f t="shared" si="14"/>
        <v>-5</v>
      </c>
      <c r="AJ9" s="50">
        <f t="shared" si="15"/>
        <v>0</v>
      </c>
      <c r="AK9" s="13">
        <f t="shared" si="16"/>
        <v>-49999</v>
      </c>
    </row>
    <row r="10" spans="1:37" x14ac:dyDescent="0.35">
      <c r="B10" s="54">
        <v>3</v>
      </c>
      <c r="C10" s="155" t="s">
        <v>194</v>
      </c>
      <c r="I10" s="54">
        <v>3</v>
      </c>
      <c r="J10" s="55" t="s">
        <v>205</v>
      </c>
      <c r="P10" s="25" t="str">
        <f t="array" ref="P10">INDEX(AB7:AB16,MATCH(LARGE($AK$7:$AK$16-ROW($AK$7:$AK$16)/COUNT($AK$7:$AK$16),ROW(P10)-ROW(P$8)+1),$AK$7:$AK$16-ROW($AK$7:$AK$16)/COUNT($AK$7:$AK$16),0))</f>
        <v>NAVRÁTIL Petr</v>
      </c>
      <c r="Q10" s="25">
        <f t="shared" si="2"/>
        <v>1</v>
      </c>
      <c r="R10" s="22">
        <f t="shared" si="3"/>
        <v>2</v>
      </c>
      <c r="S10" s="150">
        <f t="shared" si="4"/>
        <v>1</v>
      </c>
      <c r="T10" s="150">
        <f t="shared" si="5"/>
        <v>1</v>
      </c>
      <c r="U10" s="150">
        <f t="shared" si="6"/>
        <v>0</v>
      </c>
      <c r="V10" s="21">
        <f t="shared" si="7"/>
        <v>5</v>
      </c>
      <c r="W10" s="22">
        <f t="shared" si="8"/>
        <v>3</v>
      </c>
      <c r="X10" s="150">
        <f t="shared" si="9"/>
        <v>2</v>
      </c>
      <c r="Y10" s="21">
        <f t="shared" si="10"/>
        <v>3</v>
      </c>
      <c r="AB10" s="26" t="str">
        <f>C11</f>
        <v>ŠÍMA Pavel</v>
      </c>
      <c r="AC10" s="20">
        <f t="shared" si="11"/>
        <v>3</v>
      </c>
      <c r="AD10" s="150">
        <f t="array" ref="AD10">SUM((home=AB10)*(homescore&gt;visitorscore),(visitor=AB10)*(visitorscore&gt;homescore))</f>
        <v>1</v>
      </c>
      <c r="AE10" s="150">
        <f t="array" ref="AE10">SUM((home=AB10)*(homescore=visitorscore)*ISNUMBER(visitorscore),(visitor=AB10)*(visitorscore=homescore)*ISNUMBER(homescore))</f>
        <v>0</v>
      </c>
      <c r="AF10" s="150">
        <f t="array" ref="AF10">SUM((home=AB10)*(homescore&lt;visitorscore),(visitor=AB10)*(visitorscore&lt;homescore))</f>
        <v>2</v>
      </c>
      <c r="AG10" s="21">
        <f t="shared" ref="AG10" si="19">SUMIF(home,AB10,homescore)+SUMIF(visitor,AB10,visitorscore)</f>
        <v>12</v>
      </c>
      <c r="AH10" s="22">
        <f t="shared" ref="AH10" si="20">SUMIF(home,AB10,visitorscore)+SUMIF(visitor,AB10,homescore)</f>
        <v>12</v>
      </c>
      <c r="AI10" s="81">
        <f t="shared" si="14"/>
        <v>0</v>
      </c>
      <c r="AJ10" s="50">
        <f t="shared" si="15"/>
        <v>2</v>
      </c>
      <c r="AK10" s="13">
        <f t="shared" si="16"/>
        <v>2000000012</v>
      </c>
    </row>
    <row r="11" spans="1:37" x14ac:dyDescent="0.35">
      <c r="B11" s="54">
        <v>4</v>
      </c>
      <c r="C11" s="156" t="s">
        <v>192</v>
      </c>
      <c r="I11" s="54">
        <v>4</v>
      </c>
      <c r="J11" s="55" t="s">
        <v>209</v>
      </c>
      <c r="P11" s="25" t="str">
        <f t="array" ref="P11">INDEX(AB7:AB16,MATCH(LARGE($AK$7:$AK$16-ROW($AK$7:$AK$16)/COUNT($AK$7:$AK$16),ROW(P11)-ROW(P$8)+1),$AK$7:$AK$16-ROW($AK$7:$AK$16)/COUNT($AK$7:$AK$16),0))</f>
        <v>GRABINSKÁ Michaela</v>
      </c>
      <c r="Q11" s="25">
        <f t="shared" si="2"/>
        <v>1</v>
      </c>
      <c r="R11" s="22">
        <f t="shared" si="3"/>
        <v>3</v>
      </c>
      <c r="S11" s="150">
        <f t="shared" si="4"/>
        <v>1</v>
      </c>
      <c r="T11" s="150">
        <f t="shared" si="5"/>
        <v>1</v>
      </c>
      <c r="U11" s="150">
        <f t="shared" si="6"/>
        <v>1</v>
      </c>
      <c r="V11" s="21">
        <f t="shared" si="7"/>
        <v>8</v>
      </c>
      <c r="W11" s="22">
        <f t="shared" si="8"/>
        <v>7</v>
      </c>
      <c r="X11" s="150">
        <f t="shared" si="9"/>
        <v>1</v>
      </c>
      <c r="Y11" s="21">
        <f t="shared" si="10"/>
        <v>3</v>
      </c>
      <c r="AB11" s="27">
        <f>C12</f>
        <v>0</v>
      </c>
      <c r="AC11" s="20">
        <f t="shared" si="11"/>
        <v>0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0</v>
      </c>
      <c r="AG11" s="21">
        <f t="shared" ref="AG11" si="21">SUMIF(home,AB11,homescore)+SUMIF(visitor,AB11,visitorscore)</f>
        <v>0</v>
      </c>
      <c r="AH11" s="22">
        <f t="shared" ref="AH11" si="22">SUMIF(home,AB11,visitorscore)+SUMIF(visitor,AB11,homescore)</f>
        <v>0</v>
      </c>
      <c r="AI11" s="81">
        <f t="shared" si="14"/>
        <v>0</v>
      </c>
      <c r="AJ11" s="50">
        <f t="shared" si="15"/>
        <v>0</v>
      </c>
      <c r="AK11" s="13">
        <f t="shared" si="16"/>
        <v>0</v>
      </c>
    </row>
    <row r="12" spans="1:37" ht="16" thickBot="1" x14ac:dyDescent="0.4">
      <c r="B12" s="56">
        <v>5</v>
      </c>
      <c r="C12" s="57"/>
      <c r="I12" s="56">
        <v>5</v>
      </c>
      <c r="J12" s="57" t="s">
        <v>217</v>
      </c>
      <c r="P12" s="25" t="str">
        <f t="array" ref="P12">INDEX(AB7:AB16,MATCH(LARGE($AK$7:$AK$16-ROW($AK$7:$AK$16)/COUNT($AK$7:$AK$16),ROW(P12)-ROW(P$8)+1),$AK$7:$AK$16-ROW($AK$7:$AK$16)/COUNT($AK$7:$AK$16),0))</f>
        <v>ŘEHOŘ Jakub</v>
      </c>
      <c r="Q12" s="25">
        <f>IF(R12&gt;=1,1,0)</f>
        <v>1</v>
      </c>
      <c r="R12" s="22">
        <f t="shared" si="3"/>
        <v>1</v>
      </c>
      <c r="S12" s="150">
        <f t="shared" si="4"/>
        <v>1</v>
      </c>
      <c r="T12" s="150">
        <f t="shared" si="5"/>
        <v>0</v>
      </c>
      <c r="U12" s="150">
        <f t="shared" si="6"/>
        <v>0</v>
      </c>
      <c r="V12" s="21">
        <f t="shared" si="7"/>
        <v>9</v>
      </c>
      <c r="W12" s="22">
        <f t="shared" si="8"/>
        <v>7</v>
      </c>
      <c r="X12" s="150">
        <f t="shared" si="9"/>
        <v>2</v>
      </c>
      <c r="Y12" s="21">
        <f t="shared" si="10"/>
        <v>2</v>
      </c>
      <c r="AB12" s="27" t="str">
        <f>J8</f>
        <v>TIRPÁK Patrik</v>
      </c>
      <c r="AC12" s="20">
        <f t="shared" si="11"/>
        <v>3</v>
      </c>
      <c r="AD12" s="150">
        <f t="array" ref="AD12">SUM((home=AB12)*(homescore&gt;visitorscore),(visitor=AB12)*(visitorscore&gt;homescore))</f>
        <v>1</v>
      </c>
      <c r="AE12" s="150">
        <f t="array" ref="AE12">SUM((home=AB12)*(homescore=visitorscore)*ISNUMBER(visitorscore),(visitor=AB12)*(visitorscore=homescore)*ISNUMBER(homescore))</f>
        <v>2</v>
      </c>
      <c r="AF12" s="150">
        <f t="array" ref="AF12">SUM((home=AB12)*(homescore&lt;visitorscore),(visitor=AB12)*(visitorscore&lt;homescore))</f>
        <v>0</v>
      </c>
      <c r="AG12" s="21">
        <f t="shared" ref="AG12" si="23">SUMIF(home,AB12,homescore)+SUMIF(visitor,AB12,visitorscore)</f>
        <v>10</v>
      </c>
      <c r="AH12" s="22">
        <f t="shared" ref="AH12" si="24">SUMIF(home,AB12,visitorscore)+SUMIF(visitor,AB12,homescore)</f>
        <v>5</v>
      </c>
      <c r="AI12" s="81">
        <f t="shared" si="14"/>
        <v>5</v>
      </c>
      <c r="AJ12" s="50">
        <f t="shared" si="15"/>
        <v>4</v>
      </c>
      <c r="AK12" s="13">
        <f t="shared" si="16"/>
        <v>4000050010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ŠÍMA Pavel</v>
      </c>
      <c r="Q13" s="25">
        <f t="shared" ref="Q13:Q17" si="25">IF(R13&gt;=1,1,0)</f>
        <v>1</v>
      </c>
      <c r="R13" s="22">
        <f t="shared" si="3"/>
        <v>3</v>
      </c>
      <c r="S13" s="150">
        <f t="shared" si="4"/>
        <v>1</v>
      </c>
      <c r="T13" s="150">
        <f t="shared" si="5"/>
        <v>0</v>
      </c>
      <c r="U13" s="150">
        <f t="shared" si="6"/>
        <v>2</v>
      </c>
      <c r="V13" s="21">
        <f t="shared" si="7"/>
        <v>12</v>
      </c>
      <c r="W13" s="22">
        <f t="shared" si="8"/>
        <v>12</v>
      </c>
      <c r="X13" s="150">
        <f t="shared" si="9"/>
        <v>0</v>
      </c>
      <c r="Y13" s="21">
        <f t="shared" si="10"/>
        <v>2</v>
      </c>
      <c r="AB13" s="27" t="str">
        <f>J9</f>
        <v>ŘEHOŘ Jakub</v>
      </c>
      <c r="AC13" s="20">
        <f t="shared" si="11"/>
        <v>1</v>
      </c>
      <c r="AD13" s="150">
        <f t="array" ref="AD13">SUM((home=AB13)*(homescore&gt;visitorscore),(visitor=AB13)*(visitorscore&gt;homescore))</f>
        <v>1</v>
      </c>
      <c r="AE13" s="150">
        <f t="array" ref="AE13">SUM((home=AB13)*(homescore=visitorscore)*ISNUMBER(visitorscore),(visitor=AB13)*(visitorscore=homescore)*ISNUMBER(homescore))</f>
        <v>0</v>
      </c>
      <c r="AF13" s="150">
        <f t="array" ref="AF13">SUM((home=AB13)*(homescore&lt;visitorscore),(visitor=AB13)*(visitorscore&lt;homescore))</f>
        <v>0</v>
      </c>
      <c r="AG13" s="21">
        <f t="shared" ref="AG13" si="26">SUMIF(home,AB13,homescore)+SUMIF(visitor,AB13,visitorscore)</f>
        <v>9</v>
      </c>
      <c r="AH13" s="22">
        <f t="shared" ref="AH13" si="27">SUMIF(home,AB13,visitorscore)+SUMIF(visitor,AB13,homescore)</f>
        <v>7</v>
      </c>
      <c r="AI13" s="81">
        <f t="shared" si="14"/>
        <v>2</v>
      </c>
      <c r="AJ13" s="50">
        <f t="shared" si="15"/>
        <v>2</v>
      </c>
      <c r="AK13" s="13">
        <f t="shared" si="16"/>
        <v>2000020009</v>
      </c>
    </row>
    <row r="14" spans="1:37" ht="16" customHeight="1" x14ac:dyDescent="0.35">
      <c r="B14" s="58">
        <v>1</v>
      </c>
      <c r="C14" s="59" t="str">
        <f>VLOOKUP(B14,B8:C13,2)</f>
        <v>NAGY Jiří</v>
      </c>
      <c r="D14" s="28"/>
      <c r="E14" s="60">
        <v>3</v>
      </c>
      <c r="F14" s="61" t="s">
        <v>0</v>
      </c>
      <c r="G14" s="62">
        <v>3</v>
      </c>
      <c r="I14" s="58">
        <v>3</v>
      </c>
      <c r="J14" s="63" t="str">
        <f>VLOOKUP(I14,I8:J13,2)</f>
        <v>GRABINSKÁ Michaela</v>
      </c>
      <c r="K14" s="81"/>
      <c r="L14" s="64">
        <f>IF(E14&gt;G14,1,0)</f>
        <v>0</v>
      </c>
      <c r="M14" s="61" t="s">
        <v>0</v>
      </c>
      <c r="N14" s="65">
        <f>IF(E14&lt;G14,1,0)</f>
        <v>0</v>
      </c>
      <c r="P14" s="25">
        <f t="array" ref="P14">INDEX(AB7:AB16,MATCH(LARGE($AK$7:$AK$16-ROW($AK$7:$AK$16)/COUNT($AK$7:$AK$16),ROW(P14)-ROW(P$8)+1),$AK$7:$AK$16-ROW($AK$7:$AK$16)/COUNT($AK$7:$AK$16),0))</f>
        <v>0</v>
      </c>
      <c r="Q14" s="25">
        <f t="shared" si="25"/>
        <v>0</v>
      </c>
      <c r="R14" s="22">
        <f t="shared" si="3"/>
        <v>0</v>
      </c>
      <c r="S14" s="150">
        <f t="shared" si="4"/>
        <v>0</v>
      </c>
      <c r="T14" s="150">
        <f t="shared" si="5"/>
        <v>0</v>
      </c>
      <c r="U14" s="150">
        <f t="shared" si="6"/>
        <v>0</v>
      </c>
      <c r="V14" s="21">
        <f t="shared" si="7"/>
        <v>0</v>
      </c>
      <c r="W14" s="22">
        <f t="shared" si="8"/>
        <v>0</v>
      </c>
      <c r="X14" s="150">
        <f t="shared" si="9"/>
        <v>0</v>
      </c>
      <c r="Y14" s="21">
        <f t="shared" si="10"/>
        <v>0</v>
      </c>
      <c r="AB14" s="27" t="str">
        <f>J10</f>
        <v>GRABINSKÁ Michaela</v>
      </c>
      <c r="AC14" s="20">
        <f t="shared" si="11"/>
        <v>3</v>
      </c>
      <c r="AD14" s="150">
        <f t="array" ref="AD14">SUM((home=AB14)*(homescore&gt;visitorscore),(visitor=AB14)*(visitorscore&gt;homescore))</f>
        <v>1</v>
      </c>
      <c r="AE14" s="150">
        <f t="array" ref="AE14">SUM((home=AB14)*(homescore=visitorscore)*ISNUMBER(visitorscore),(visitor=AB14)*(visitorscore=homescore)*ISNUMBER(homescore))</f>
        <v>1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8</v>
      </c>
      <c r="AH14" s="22">
        <f t="shared" ref="AH14" si="29">SUMIF(home,AB14,visitorscore)+SUMIF(visitor,AB14,homescore)</f>
        <v>7</v>
      </c>
      <c r="AI14" s="81">
        <f t="shared" si="14"/>
        <v>1</v>
      </c>
      <c r="AJ14" s="50">
        <f t="shared" si="15"/>
        <v>3</v>
      </c>
      <c r="AK14" s="13">
        <f t="shared" si="16"/>
        <v>3000010008</v>
      </c>
    </row>
    <row r="15" spans="1:37" ht="16" customHeight="1" x14ac:dyDescent="0.35">
      <c r="B15" s="66">
        <v>4</v>
      </c>
      <c r="C15" s="67" t="str">
        <f>VLOOKUP(B15,B8:C13,2)</f>
        <v>ŠÍMA Pavel</v>
      </c>
      <c r="D15" s="28"/>
      <c r="E15" s="68">
        <v>5</v>
      </c>
      <c r="F15" s="29" t="s">
        <v>0</v>
      </c>
      <c r="G15" s="69">
        <v>0</v>
      </c>
      <c r="I15" s="66">
        <v>4</v>
      </c>
      <c r="J15" s="55" t="str">
        <f>VLOOKUP(I15,I8:J13,2)</f>
        <v>VITULA Josef</v>
      </c>
      <c r="K15" s="81"/>
      <c r="L15" s="70">
        <f>IF(E15&gt;G15,1,0)+L14</f>
        <v>1</v>
      </c>
      <c r="M15" s="29" t="s">
        <v>0</v>
      </c>
      <c r="N15" s="71">
        <f>IF(E15&lt;G15,1,0)+N14</f>
        <v>0</v>
      </c>
      <c r="P15" s="25" t="str">
        <f t="array" ref="P15">INDEX(AB7:AB16,MATCH(LARGE($AK$7:$AK$16-ROW($AK$7:$AK$16)/COUNT($AK$7:$AK$16),ROW(P15)-ROW(P$8)+1),$AK$7:$AK$16-ROW($AK$7:$AK$16)/COUNT($AK$7:$AK$16),0))</f>
        <v>OTÁHAL Tomáš</v>
      </c>
      <c r="Q15" s="25">
        <f t="shared" si="25"/>
        <v>1</v>
      </c>
      <c r="R15" s="22">
        <f t="shared" si="3"/>
        <v>1</v>
      </c>
      <c r="S15" s="150">
        <f t="shared" si="4"/>
        <v>0</v>
      </c>
      <c r="T15" s="150">
        <f t="shared" si="5"/>
        <v>0</v>
      </c>
      <c r="U15" s="150">
        <f t="shared" si="6"/>
        <v>1</v>
      </c>
      <c r="V15" s="21">
        <f t="shared" si="7"/>
        <v>3</v>
      </c>
      <c r="W15" s="22">
        <f t="shared" si="8"/>
        <v>8</v>
      </c>
      <c r="X15" s="150">
        <f t="shared" si="9"/>
        <v>-5</v>
      </c>
      <c r="Y15" s="21">
        <f t="shared" si="10"/>
        <v>0</v>
      </c>
      <c r="AB15" s="27" t="str">
        <f>J11</f>
        <v>VITULA Josef</v>
      </c>
      <c r="AC15" s="20">
        <f t="shared" si="11"/>
        <v>1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1</v>
      </c>
      <c r="AG15" s="21">
        <f t="shared" ref="AG15" si="30">SUMIF(home,AB15,homescore)+SUMIF(visitor,AB15,visitorscore)</f>
        <v>0</v>
      </c>
      <c r="AH15" s="22">
        <f t="shared" ref="AH15" si="31">SUMIF(home,AB15,visitorscore)+SUMIF(visitor,AB15,homescore)</f>
        <v>5</v>
      </c>
      <c r="AI15" s="81">
        <f t="shared" si="14"/>
        <v>-5</v>
      </c>
      <c r="AJ15" s="50">
        <f t="shared" si="15"/>
        <v>0</v>
      </c>
      <c r="AK15" s="13">
        <f t="shared" si="16"/>
        <v>-50000</v>
      </c>
    </row>
    <row r="16" spans="1:37" ht="16" customHeight="1" thickBot="1" x14ac:dyDescent="0.4">
      <c r="B16" s="72">
        <v>3</v>
      </c>
      <c r="C16" s="73" t="str">
        <f>VLOOKUP(B16,B8:C13,2)</f>
        <v>BERAN Filip</v>
      </c>
      <c r="D16" s="28"/>
      <c r="E16" s="74">
        <v>1</v>
      </c>
      <c r="F16" s="75" t="s">
        <v>0</v>
      </c>
      <c r="G16" s="76">
        <v>6</v>
      </c>
      <c r="I16" s="72">
        <v>1</v>
      </c>
      <c r="J16" s="57" t="str">
        <f>VLOOKUP(I16,I8:J13,2)</f>
        <v>TIRPÁK Patrik</v>
      </c>
      <c r="K16" s="81"/>
      <c r="L16" s="77">
        <f>IF(E16&gt;G16,1,0)+L15</f>
        <v>1</v>
      </c>
      <c r="M16" s="75" t="s">
        <v>0</v>
      </c>
      <c r="N16" s="78">
        <f>IF(E16&lt;G16,1,0)+N15</f>
        <v>1</v>
      </c>
      <c r="P16" s="25" t="str">
        <f t="array" ref="P16">INDEX(AB7:AB16,MATCH(LARGE($AK$7:$AK$16-ROW($AK$7:$AK$16)/COUNT($AK$7:$AK$16),ROW(P16)-ROW(P$8)+1),$AK$7:$AK$16-ROW($AK$7:$AK$16)/COUNT($AK$7:$AK$16),0))</f>
        <v>BERAN Filip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1</v>
      </c>
      <c r="W16" s="22">
        <f t="shared" si="8"/>
        <v>6</v>
      </c>
      <c r="X16" s="150">
        <f t="shared" si="9"/>
        <v>-5</v>
      </c>
      <c r="Y16" s="21">
        <f t="shared" si="10"/>
        <v>0</v>
      </c>
      <c r="AB16" s="27" t="str">
        <f>J12</f>
        <v>OTÁHAL Tomáš</v>
      </c>
      <c r="AC16" s="20">
        <f t="shared" si="11"/>
        <v>1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1</v>
      </c>
      <c r="AG16" s="21">
        <f t="shared" ref="AG16" si="32">SUMIF(home,AB16,homescore)+SUMIF(visitor,AB16,visitorscore)</f>
        <v>3</v>
      </c>
      <c r="AH16" s="22">
        <f t="shared" ref="AH16" si="33">SUMIF(home,AB16,visitorscore)+SUMIF(visitor,AB16,homescore)</f>
        <v>8</v>
      </c>
      <c r="AI16" s="81">
        <f t="shared" si="14"/>
        <v>-5</v>
      </c>
      <c r="AJ16" s="50">
        <f t="shared" si="15"/>
        <v>0</v>
      </c>
      <c r="AK16" s="13">
        <f t="shared" si="16"/>
        <v>-49997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VITULA Josef</v>
      </c>
      <c r="Q17" s="25">
        <f t="shared" si="25"/>
        <v>1</v>
      </c>
      <c r="R17" s="22">
        <f t="shared" si="3"/>
        <v>1</v>
      </c>
      <c r="S17" s="150">
        <f t="shared" si="4"/>
        <v>0</v>
      </c>
      <c r="T17" s="150">
        <f t="shared" si="5"/>
        <v>0</v>
      </c>
      <c r="U17" s="150">
        <f t="shared" si="6"/>
        <v>1</v>
      </c>
      <c r="V17" s="21">
        <f t="shared" si="7"/>
        <v>0</v>
      </c>
      <c r="W17" s="22">
        <f t="shared" si="8"/>
        <v>5</v>
      </c>
      <c r="X17" s="150">
        <f t="shared" si="9"/>
        <v>-5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NAGY Jiří</v>
      </c>
      <c r="D18" s="28"/>
      <c r="E18" s="60">
        <v>8</v>
      </c>
      <c r="F18" s="61" t="s">
        <v>0</v>
      </c>
      <c r="G18" s="62">
        <v>3</v>
      </c>
      <c r="I18" s="58">
        <v>5</v>
      </c>
      <c r="J18" s="63" t="str">
        <f>VLOOKUP(I18,I8:J13,2)</f>
        <v>OTÁHAL Tomáš</v>
      </c>
      <c r="K18" s="81"/>
      <c r="L18" s="64">
        <f>IF(E18&gt;G18,1,0)+L16</f>
        <v>2</v>
      </c>
      <c r="M18" s="61" t="s">
        <v>0</v>
      </c>
      <c r="N18" s="65">
        <f>IF(E18&lt;G18,1,0)+N16</f>
        <v>1</v>
      </c>
    </row>
    <row r="19" spans="2:25" ht="16" customHeight="1" x14ac:dyDescent="0.35">
      <c r="B19" s="66">
        <v>2</v>
      </c>
      <c r="C19" s="67" t="str">
        <f>VLOOKUP(B19,B8:C13,2)</f>
        <v>NAVRÁTIL Petr</v>
      </c>
      <c r="D19" s="28"/>
      <c r="E19" s="68">
        <v>1</v>
      </c>
      <c r="F19" s="29" t="s">
        <v>0</v>
      </c>
      <c r="G19" s="69">
        <v>1</v>
      </c>
      <c r="I19" s="66">
        <v>1</v>
      </c>
      <c r="J19" s="55" t="str">
        <f>VLOOKUP(I19,I8:J13,2)</f>
        <v>TIRPÁK Patrik</v>
      </c>
      <c r="K19" s="81"/>
      <c r="L19" s="70">
        <f>IF(E19&gt;G19,1,0)+L18</f>
        <v>2</v>
      </c>
      <c r="M19" s="29" t="s">
        <v>0</v>
      </c>
      <c r="N19" s="71">
        <f>IF(E19&lt;G19,1,0)+N18</f>
        <v>1</v>
      </c>
    </row>
    <row r="20" spans="2:25" ht="16" customHeight="1" thickBot="1" x14ac:dyDescent="0.4">
      <c r="B20" s="72">
        <v>4</v>
      </c>
      <c r="C20" s="73" t="str">
        <f>VLOOKUP(B20,B8:C13,2)</f>
        <v>ŠÍMA Pavel</v>
      </c>
      <c r="D20" s="28"/>
      <c r="E20" s="74">
        <v>0</v>
      </c>
      <c r="F20" s="75" t="s">
        <v>0</v>
      </c>
      <c r="G20" s="76">
        <v>3</v>
      </c>
      <c r="I20" s="72">
        <v>3</v>
      </c>
      <c r="J20" s="57" t="str">
        <f>VLOOKUP(I20,I8:J13,2)</f>
        <v>GRABINSKÁ Michaela</v>
      </c>
      <c r="K20" s="81"/>
      <c r="L20" s="77">
        <f>IF(E20&gt;G20,1,0)+L19</f>
        <v>2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NAGY Jiří</v>
      </c>
      <c r="D22" s="28"/>
      <c r="E22" s="60">
        <v>3</v>
      </c>
      <c r="F22" s="61" t="s">
        <v>0</v>
      </c>
      <c r="G22" s="62">
        <v>3</v>
      </c>
      <c r="I22" s="58">
        <v>1</v>
      </c>
      <c r="J22" s="63" t="str">
        <f>VLOOKUP(I22,I8:J13,2)</f>
        <v>TIRPÁK Patrik</v>
      </c>
      <c r="K22" s="81"/>
      <c r="L22" s="64">
        <f>IF(E22&gt;G22,1,0)+L20</f>
        <v>2</v>
      </c>
      <c r="M22" s="61" t="s">
        <v>0</v>
      </c>
      <c r="N22" s="65">
        <f>IF(E22&lt;G22,1,0)+N20</f>
        <v>2</v>
      </c>
    </row>
    <row r="23" spans="2:25" ht="16" customHeight="1" x14ac:dyDescent="0.35">
      <c r="B23" s="66">
        <v>2</v>
      </c>
      <c r="C23" s="67" t="str">
        <f>VLOOKUP(B23,B8:C13,2)</f>
        <v>NAVRÁTIL Petr</v>
      </c>
      <c r="D23" s="28"/>
      <c r="E23" s="68">
        <v>4</v>
      </c>
      <c r="F23" s="29" t="s">
        <v>0</v>
      </c>
      <c r="G23" s="69">
        <v>2</v>
      </c>
      <c r="I23" s="66">
        <v>3</v>
      </c>
      <c r="J23" s="55" t="str">
        <f>VLOOKUP(I23,I8:J13,2)</f>
        <v>GRABINSKÁ Michaela</v>
      </c>
      <c r="K23" s="81"/>
      <c r="L23" s="70">
        <f>IF(E23&gt;G23,1,0)+L22</f>
        <v>3</v>
      </c>
      <c r="M23" s="29" t="s">
        <v>0</v>
      </c>
      <c r="N23" s="71">
        <f>IF(E23&lt;G23,1,0)+N22</f>
        <v>2</v>
      </c>
    </row>
    <row r="24" spans="2:25" ht="16" customHeight="1" thickBot="1" x14ac:dyDescent="0.4">
      <c r="B24" s="72">
        <v>4</v>
      </c>
      <c r="C24" s="73" t="str">
        <f>VLOOKUP(B24,B8:C13,2)</f>
        <v>ŠÍMA Pavel</v>
      </c>
      <c r="D24" s="28"/>
      <c r="E24" s="74">
        <v>7</v>
      </c>
      <c r="F24" s="75" t="s">
        <v>0</v>
      </c>
      <c r="G24" s="76">
        <v>9</v>
      </c>
      <c r="I24" s="72">
        <v>2</v>
      </c>
      <c r="J24" s="57" t="str">
        <f>VLOOKUP(I24,I8:J13,2)</f>
        <v>ŘEHOŘ Jakub</v>
      </c>
      <c r="K24" s="81"/>
      <c r="L24" s="77">
        <f>IF(E24&gt;G24,1,0)+L23</f>
        <v>3</v>
      </c>
      <c r="M24" s="75" t="s">
        <v>0</v>
      </c>
      <c r="N24" s="78">
        <f>IF(E24&lt;G24,1,0)+N23</f>
        <v>3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32</v>
      </c>
      <c r="F26" s="143" t="s">
        <v>0</v>
      </c>
      <c r="G26" s="144">
        <f>SUM(visitorscore)</f>
        <v>30</v>
      </c>
      <c r="L26" s="31">
        <f>L24</f>
        <v>3</v>
      </c>
      <c r="M26" s="32" t="s">
        <v>0</v>
      </c>
      <c r="N26" s="33">
        <f>N24</f>
        <v>3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3948-2469-4625-BAFD-AC6F629FC5BC}">
  <dimension ref="A1:AK28"/>
  <sheetViews>
    <sheetView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14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214</v>
      </c>
      <c r="C7" s="178" t="s">
        <v>11</v>
      </c>
      <c r="D7" s="38"/>
      <c r="E7" s="39"/>
      <c r="F7" s="40"/>
      <c r="G7" s="39"/>
      <c r="H7" s="41"/>
      <c r="I7" s="177" t="s">
        <v>213</v>
      </c>
      <c r="J7" s="178" t="s">
        <v>10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STLOUKAL Mojmír</v>
      </c>
      <c r="AC7" s="49">
        <f>SUM(AD7:AF7)</f>
        <v>3</v>
      </c>
      <c r="AD7" s="42">
        <f t="array" ref="AD7">SUM((home=AB7)*(homescore&gt;visitorscore),(visitor=AB7)*(visitorscore&gt;homescore))</f>
        <v>1</v>
      </c>
      <c r="AE7" s="42">
        <f t="array" ref="AE7">SUM((home=AB7)*(homescore=visitorscore)*ISNUMBER(visitorscore),(visitor=AB7)*(visitorscore=homescore)*ISNUMBER(homescore))</f>
        <v>0</v>
      </c>
      <c r="AF7" s="42">
        <f t="array" ref="AF7">SUM((home=AB7)*(homescore&lt;visitorscore),(visitor=AB7)*(visitorscore&lt;homescore))</f>
        <v>2</v>
      </c>
      <c r="AG7" s="50">
        <f t="shared" ref="AG7" si="0">SUMIF(home,AB7,homescore)+SUMIF(visitor,AB7,visitorscore)</f>
        <v>7</v>
      </c>
      <c r="AH7" s="51">
        <f t="shared" ref="AH7" si="1">SUMIF(home,AB7,visitorscore)+SUMIF(visitor,AB7,homescore)</f>
        <v>6</v>
      </c>
      <c r="AI7" s="41">
        <f>AG7-AH7</f>
        <v>1</v>
      </c>
      <c r="AJ7" s="50">
        <f>(AD7*2)+AE7</f>
        <v>2</v>
      </c>
      <c r="AK7" s="37">
        <f>AG7+AI7*10000+AJ7*1000000000</f>
        <v>2000010007</v>
      </c>
    </row>
    <row r="8" spans="1:37" x14ac:dyDescent="0.35">
      <c r="B8" s="52">
        <v>1</v>
      </c>
      <c r="C8" s="53" t="s">
        <v>195</v>
      </c>
      <c r="I8" s="52">
        <v>1</v>
      </c>
      <c r="J8" s="157" t="s">
        <v>191</v>
      </c>
      <c r="P8" s="25" t="str">
        <f t="array" ref="P8">INDEX(AB7:AB16,MATCH(LARGE($AK$7:$AK$16-ROW($AK$7:$AK$16)/COUNT($AK$7:$AK$16),ROW(P8)-ROW(P$8)+1),$AK$7:$AK$16-ROW($AK$7:$AK$16)/COUNT($AK$7:$AK$16),0))</f>
        <v>GRABINSKÁ Veronika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2</v>
      </c>
      <c r="T8" s="150">
        <f t="shared" ref="T8:T17" si="5">VLOOKUP($P8,$AB$7:$AJ$16,4,0)</f>
        <v>0</v>
      </c>
      <c r="U8" s="150">
        <f t="shared" ref="U8:U17" si="6">VLOOKUP($P8,$AB$7:$AJ$16,5,0)</f>
        <v>1</v>
      </c>
      <c r="V8" s="21">
        <f t="shared" ref="V8:V17" si="7">VLOOKUP($P8,$AB$7:$AJ$16,6,0)</f>
        <v>7</v>
      </c>
      <c r="W8" s="22">
        <f t="shared" ref="W8:W17" si="8">VLOOKUP($P8,$AB$7:$AJ$16,7,0)</f>
        <v>5</v>
      </c>
      <c r="X8" s="150">
        <f t="shared" ref="X8:X17" si="9">VLOOKUP($P8,$AB$7:$AJ$16,8,0)</f>
        <v>2</v>
      </c>
      <c r="Y8" s="21">
        <f t="shared" ref="Y8:Y17" si="10">VLOOKUP($P8,$AB$7:$AJ$16,9,0)</f>
        <v>4</v>
      </c>
      <c r="AB8" s="26" t="str">
        <f>C9</f>
        <v>GRABINSKÁ Veronika</v>
      </c>
      <c r="AC8" s="20">
        <f t="shared" ref="AC8:AC16" si="11">SUM(AD8:AF8)</f>
        <v>3</v>
      </c>
      <c r="AD8" s="150">
        <f t="array" ref="AD8">SUM((home=AB8)*(homescore&gt;visitorscore),(visitor=AB8)*(visitorscore&gt;homescore))</f>
        <v>2</v>
      </c>
      <c r="AE8" s="150">
        <f t="array" ref="AE8">SUM((home=AB8)*(homescore=visitorscore)*ISNUMBER(visitorscore),(visitor=AB8)*(visitorscore=homescore)*ISNUMBER(homescore))</f>
        <v>0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7</v>
      </c>
      <c r="AH8" s="22">
        <f t="shared" ref="AH8" si="13">SUMIF(home,AB8,visitorscore)+SUMIF(visitor,AB8,homescore)</f>
        <v>5</v>
      </c>
      <c r="AI8" s="81">
        <f t="shared" ref="AI8:AI16" si="14">AG8-AH8</f>
        <v>2</v>
      </c>
      <c r="AJ8" s="50">
        <f t="shared" ref="AJ8:AJ16" si="15">(AD8*2)+AE8</f>
        <v>4</v>
      </c>
      <c r="AK8" s="13">
        <f t="shared" ref="AK8:AK16" si="16">AG8+AI8*10000+AJ8*1000000000</f>
        <v>4000020007</v>
      </c>
    </row>
    <row r="9" spans="1:37" x14ac:dyDescent="0.35">
      <c r="B9" s="54">
        <v>2</v>
      </c>
      <c r="C9" s="55" t="s">
        <v>196</v>
      </c>
      <c r="I9" s="54">
        <v>2</v>
      </c>
      <c r="J9" s="155" t="s">
        <v>193</v>
      </c>
      <c r="P9" s="25" t="str">
        <f t="array" ref="P9">INDEX(AB7:AB16,MATCH(LARGE($AK$7:$AK$16-ROW($AK$7:$AK$16)/COUNT($AK$7:$AK$16),ROW(P9)-ROW(P$8)+1),$AK$7:$AK$16-ROW($AK$7:$AK$16)/COUNT($AK$7:$AK$16),0))</f>
        <v>NAVRÁTIL Petr</v>
      </c>
      <c r="Q9" s="25">
        <f t="shared" si="2"/>
        <v>1</v>
      </c>
      <c r="R9" s="22">
        <f t="shared" si="3"/>
        <v>3</v>
      </c>
      <c r="S9" s="150">
        <f t="shared" si="4"/>
        <v>1</v>
      </c>
      <c r="T9" s="150">
        <f t="shared" si="5"/>
        <v>1</v>
      </c>
      <c r="U9" s="150">
        <f t="shared" si="6"/>
        <v>1</v>
      </c>
      <c r="V9" s="21">
        <f t="shared" si="7"/>
        <v>7</v>
      </c>
      <c r="W9" s="22">
        <f t="shared" si="8"/>
        <v>7</v>
      </c>
      <c r="X9" s="150">
        <f t="shared" si="9"/>
        <v>0</v>
      </c>
      <c r="Y9" s="21">
        <f t="shared" si="10"/>
        <v>3</v>
      </c>
      <c r="AB9" s="26" t="str">
        <f>C10</f>
        <v>HROZ Lukáš</v>
      </c>
      <c r="AC9" s="20">
        <f t="shared" si="11"/>
        <v>3</v>
      </c>
      <c r="AD9" s="150">
        <f t="array" ref="AD9">SUM((home=AB9)*(homescore&gt;visitorscore),(visitor=AB9)*(visitorscore&gt;homescore))</f>
        <v>1</v>
      </c>
      <c r="AE9" s="150">
        <f t="array" ref="AE9">SUM((home=AB9)*(homescore=visitorscore)*ISNUMBER(visitorscore),(visitor=AB9)*(visitorscore=homescore)*ISNUMBER(homescore))</f>
        <v>1</v>
      </c>
      <c r="AF9" s="150">
        <f t="array" ref="AF9">SUM((home=AB9)*(homescore&lt;visitorscore),(visitor=AB9)*(visitorscore&lt;homescore))</f>
        <v>1</v>
      </c>
      <c r="AG9" s="21">
        <f t="shared" ref="AG9" si="17">SUMIF(home,AB9,homescore)+SUMIF(visitor,AB9,visitorscore)</f>
        <v>6</v>
      </c>
      <c r="AH9" s="22">
        <f t="shared" ref="AH9" si="18">SUMIF(home,AB9,visitorscore)+SUMIF(visitor,AB9,homescore)</f>
        <v>7</v>
      </c>
      <c r="AI9" s="81">
        <f t="shared" si="14"/>
        <v>-1</v>
      </c>
      <c r="AJ9" s="50">
        <f t="shared" si="15"/>
        <v>3</v>
      </c>
      <c r="AK9" s="13">
        <f t="shared" si="16"/>
        <v>2999990006</v>
      </c>
    </row>
    <row r="10" spans="1:37" x14ac:dyDescent="0.35">
      <c r="B10" s="54">
        <v>3</v>
      </c>
      <c r="C10" s="55" t="s">
        <v>197</v>
      </c>
      <c r="I10" s="54">
        <v>3</v>
      </c>
      <c r="J10" s="155" t="s">
        <v>194</v>
      </c>
      <c r="P10" s="25" t="str">
        <f t="array" ref="P10">INDEX(AB7:AB16,MATCH(LARGE($AK$7:$AK$16-ROW($AK$7:$AK$16)/COUNT($AK$7:$AK$16),ROW(P10)-ROW(P$8)+1),$AK$7:$AK$16-ROW($AK$7:$AK$16)/COUNT($AK$7:$AK$16),0))</f>
        <v>HROZ Lukáš</v>
      </c>
      <c r="Q10" s="25">
        <f t="shared" si="2"/>
        <v>1</v>
      </c>
      <c r="R10" s="22">
        <f t="shared" si="3"/>
        <v>3</v>
      </c>
      <c r="S10" s="150">
        <f t="shared" si="4"/>
        <v>1</v>
      </c>
      <c r="T10" s="150">
        <f t="shared" si="5"/>
        <v>1</v>
      </c>
      <c r="U10" s="150">
        <f t="shared" si="6"/>
        <v>1</v>
      </c>
      <c r="V10" s="21">
        <f t="shared" si="7"/>
        <v>6</v>
      </c>
      <c r="W10" s="22">
        <f t="shared" si="8"/>
        <v>7</v>
      </c>
      <c r="X10" s="150">
        <f t="shared" si="9"/>
        <v>-1</v>
      </c>
      <c r="Y10" s="21">
        <f t="shared" si="10"/>
        <v>3</v>
      </c>
      <c r="AB10" s="26" t="str">
        <f>C11</f>
        <v>KOMÁREK Tomáš</v>
      </c>
      <c r="AC10" s="20">
        <f t="shared" si="11"/>
        <v>0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0</v>
      </c>
      <c r="AF10" s="150">
        <f t="array" ref="AF10">SUM((home=AB10)*(homescore&lt;visitorscore),(visitor=AB10)*(visitorscore&lt;homescore))</f>
        <v>0</v>
      </c>
      <c r="AG10" s="21">
        <f t="shared" ref="AG10" si="19">SUMIF(home,AB10,homescore)+SUMIF(visitor,AB10,visitorscore)</f>
        <v>0</v>
      </c>
      <c r="AH10" s="22">
        <f t="shared" ref="AH10" si="20">SUMIF(home,AB10,visitorscore)+SUMIF(visitor,AB10,homescore)</f>
        <v>0</v>
      </c>
      <c r="AI10" s="81">
        <f t="shared" si="14"/>
        <v>0</v>
      </c>
      <c r="AJ10" s="50">
        <f t="shared" si="15"/>
        <v>0</v>
      </c>
      <c r="AK10" s="13">
        <f t="shared" si="16"/>
        <v>0</v>
      </c>
    </row>
    <row r="11" spans="1:37" x14ac:dyDescent="0.35">
      <c r="B11" s="54">
        <v>4</v>
      </c>
      <c r="C11" s="55" t="s">
        <v>198</v>
      </c>
      <c r="I11" s="54">
        <v>4</v>
      </c>
      <c r="J11" s="156" t="s">
        <v>192</v>
      </c>
      <c r="P11" s="25" t="str">
        <f t="array" ref="P11">INDEX(AB7:AB16,MATCH(LARGE($AK$7:$AK$16-ROW($AK$7:$AK$16)/COUNT($AK$7:$AK$16),ROW(P11)-ROW(P$8)+1),$AK$7:$AK$16-ROW($AK$7:$AK$16)/COUNT($AK$7:$AK$16),0))</f>
        <v>STLOUKAL Mojmír</v>
      </c>
      <c r="Q11" s="25">
        <f t="shared" si="2"/>
        <v>1</v>
      </c>
      <c r="R11" s="22">
        <f t="shared" si="3"/>
        <v>3</v>
      </c>
      <c r="S11" s="150">
        <f t="shared" si="4"/>
        <v>1</v>
      </c>
      <c r="T11" s="150">
        <f t="shared" si="5"/>
        <v>0</v>
      </c>
      <c r="U11" s="150">
        <f t="shared" si="6"/>
        <v>2</v>
      </c>
      <c r="V11" s="21">
        <f t="shared" si="7"/>
        <v>7</v>
      </c>
      <c r="W11" s="22">
        <f t="shared" si="8"/>
        <v>6</v>
      </c>
      <c r="X11" s="150">
        <f t="shared" si="9"/>
        <v>1</v>
      </c>
      <c r="Y11" s="21">
        <f t="shared" si="10"/>
        <v>2</v>
      </c>
      <c r="AB11" s="27">
        <f>C12</f>
        <v>0</v>
      </c>
      <c r="AC11" s="20">
        <f t="shared" si="11"/>
        <v>0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0</v>
      </c>
      <c r="AF11" s="150">
        <f t="array" ref="AF11">SUM((home=AB11)*(homescore&lt;visitorscore),(visitor=AB11)*(visitorscore&lt;homescore))</f>
        <v>0</v>
      </c>
      <c r="AG11" s="21">
        <f t="shared" ref="AG11" si="21">SUMIF(home,AB11,homescore)+SUMIF(visitor,AB11,visitorscore)</f>
        <v>0</v>
      </c>
      <c r="AH11" s="22">
        <f t="shared" ref="AH11" si="22">SUMIF(home,AB11,visitorscore)+SUMIF(visitor,AB11,homescore)</f>
        <v>0</v>
      </c>
      <c r="AI11" s="81">
        <f t="shared" si="14"/>
        <v>0</v>
      </c>
      <c r="AJ11" s="50">
        <f t="shared" si="15"/>
        <v>0</v>
      </c>
      <c r="AK11" s="13">
        <f t="shared" si="16"/>
        <v>0</v>
      </c>
    </row>
    <row r="12" spans="1:37" ht="16" thickBot="1" x14ac:dyDescent="0.4">
      <c r="B12" s="56">
        <v>5</v>
      </c>
      <c r="C12" s="57"/>
      <c r="I12" s="56">
        <v>5</v>
      </c>
      <c r="J12" s="57"/>
      <c r="P12" s="25" t="str">
        <f t="array" ref="P12">INDEX(AB7:AB16,MATCH(LARGE($AK$7:$AK$16-ROW($AK$7:$AK$16)/COUNT($AK$7:$AK$16),ROW(P12)-ROW(P$8)+1),$AK$7:$AK$16-ROW($AK$7:$AK$16)/COUNT($AK$7:$AK$16),0))</f>
        <v>ŠÍMA Pavel</v>
      </c>
      <c r="Q12" s="25">
        <f>IF(R12&gt;=1,1,0)</f>
        <v>1</v>
      </c>
      <c r="R12" s="22">
        <f t="shared" si="3"/>
        <v>1</v>
      </c>
      <c r="S12" s="150">
        <f t="shared" si="4"/>
        <v>1</v>
      </c>
      <c r="T12" s="150">
        <f t="shared" si="5"/>
        <v>0</v>
      </c>
      <c r="U12" s="150">
        <f t="shared" si="6"/>
        <v>0</v>
      </c>
      <c r="V12" s="21">
        <f t="shared" si="7"/>
        <v>1</v>
      </c>
      <c r="W12" s="22">
        <f t="shared" si="8"/>
        <v>0</v>
      </c>
      <c r="X12" s="150">
        <f t="shared" si="9"/>
        <v>1</v>
      </c>
      <c r="Y12" s="21">
        <f t="shared" si="10"/>
        <v>2</v>
      </c>
      <c r="AB12" s="27" t="str">
        <f>J8</f>
        <v>NAGY Jiří</v>
      </c>
      <c r="AC12" s="20">
        <f t="shared" si="11"/>
        <v>2</v>
      </c>
      <c r="AD12" s="150">
        <f t="array" ref="AD12">SUM((home=AB12)*(homescore&gt;visitorscore),(visitor=AB12)*(visitorscore&gt;homescore))</f>
        <v>1</v>
      </c>
      <c r="AE12" s="150">
        <f t="array" ref="AE12">SUM((home=AB12)*(homescore=visitorscore)*ISNUMBER(visitorscore),(visitor=AB12)*(visitorscore=homescore)*ISNUMBER(homescore))</f>
        <v>0</v>
      </c>
      <c r="AF12" s="150">
        <f t="array" ref="AF12">SUM((home=AB12)*(homescore&lt;visitorscore),(visitor=AB12)*(visitorscore&lt;homescore))</f>
        <v>1</v>
      </c>
      <c r="AG12" s="21">
        <f t="shared" ref="AG12" si="23">SUMIF(home,AB12,homescore)+SUMIF(visitor,AB12,visitorscore)</f>
        <v>3</v>
      </c>
      <c r="AH12" s="22">
        <f t="shared" ref="AH12" si="24">SUMIF(home,AB12,visitorscore)+SUMIF(visitor,AB12,homescore)</f>
        <v>3</v>
      </c>
      <c r="AI12" s="81">
        <f t="shared" si="14"/>
        <v>0</v>
      </c>
      <c r="AJ12" s="50">
        <f t="shared" si="15"/>
        <v>2</v>
      </c>
      <c r="AK12" s="13">
        <f t="shared" si="16"/>
        <v>2000000003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NAGY Jiří</v>
      </c>
      <c r="Q13" s="25">
        <f t="shared" ref="Q13:Q17" si="25">IF(R13&gt;=1,1,0)</f>
        <v>1</v>
      </c>
      <c r="R13" s="22">
        <f t="shared" si="3"/>
        <v>2</v>
      </c>
      <c r="S13" s="150">
        <f t="shared" si="4"/>
        <v>1</v>
      </c>
      <c r="T13" s="150">
        <f t="shared" si="5"/>
        <v>0</v>
      </c>
      <c r="U13" s="150">
        <f t="shared" si="6"/>
        <v>1</v>
      </c>
      <c r="V13" s="21">
        <f t="shared" si="7"/>
        <v>3</v>
      </c>
      <c r="W13" s="22">
        <f t="shared" si="8"/>
        <v>3</v>
      </c>
      <c r="X13" s="150">
        <f t="shared" si="9"/>
        <v>0</v>
      </c>
      <c r="Y13" s="21">
        <f t="shared" si="10"/>
        <v>2</v>
      </c>
      <c r="AB13" s="27" t="str">
        <f>J9</f>
        <v>NAVRÁTIL Petr</v>
      </c>
      <c r="AC13" s="20">
        <f t="shared" si="11"/>
        <v>3</v>
      </c>
      <c r="AD13" s="150">
        <f t="array" ref="AD13">SUM((home=AB13)*(homescore&gt;visitorscore),(visitor=AB13)*(visitorscore&gt;homescore))</f>
        <v>1</v>
      </c>
      <c r="AE13" s="150">
        <f t="array" ref="AE13">SUM((home=AB13)*(homescore=visitorscore)*ISNUMBER(visitorscore),(visitor=AB13)*(visitorscore=homescore)*ISNUMBER(homescore))</f>
        <v>1</v>
      </c>
      <c r="AF13" s="150">
        <f t="array" ref="AF13">SUM((home=AB13)*(homescore&lt;visitorscore),(visitor=AB13)*(visitorscore&lt;homescore))</f>
        <v>1</v>
      </c>
      <c r="AG13" s="21">
        <f t="shared" ref="AG13" si="26">SUMIF(home,AB13,homescore)+SUMIF(visitor,AB13,visitorscore)</f>
        <v>7</v>
      </c>
      <c r="AH13" s="22">
        <f t="shared" ref="AH13" si="27">SUMIF(home,AB13,visitorscore)+SUMIF(visitor,AB13,homescore)</f>
        <v>7</v>
      </c>
      <c r="AI13" s="81">
        <f t="shared" si="14"/>
        <v>0</v>
      </c>
      <c r="AJ13" s="50">
        <f t="shared" si="15"/>
        <v>3</v>
      </c>
      <c r="AK13" s="13">
        <f t="shared" si="16"/>
        <v>3000000007</v>
      </c>
    </row>
    <row r="14" spans="1:37" ht="16" customHeight="1" x14ac:dyDescent="0.35">
      <c r="B14" s="58">
        <v>1</v>
      </c>
      <c r="C14" s="59" t="str">
        <f>VLOOKUP(B14,B8:C13,2)</f>
        <v>STLOUKAL Mojmír</v>
      </c>
      <c r="D14" s="28"/>
      <c r="E14" s="60">
        <v>5</v>
      </c>
      <c r="F14" s="61" t="s">
        <v>0</v>
      </c>
      <c r="G14" s="62">
        <v>1</v>
      </c>
      <c r="I14" s="58">
        <v>3</v>
      </c>
      <c r="J14" s="63" t="str">
        <f>VLOOKUP(I14,I8:J13,2)</f>
        <v>BERAN Filip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BERAN Filip</v>
      </c>
      <c r="Q14" s="25">
        <f t="shared" si="25"/>
        <v>1</v>
      </c>
      <c r="R14" s="22">
        <f t="shared" si="3"/>
        <v>3</v>
      </c>
      <c r="S14" s="150">
        <f t="shared" si="4"/>
        <v>1</v>
      </c>
      <c r="T14" s="150">
        <f t="shared" si="5"/>
        <v>0</v>
      </c>
      <c r="U14" s="150">
        <f t="shared" si="6"/>
        <v>2</v>
      </c>
      <c r="V14" s="21">
        <f t="shared" si="7"/>
        <v>7</v>
      </c>
      <c r="W14" s="22">
        <f t="shared" si="8"/>
        <v>10</v>
      </c>
      <c r="X14" s="150">
        <f t="shared" si="9"/>
        <v>-3</v>
      </c>
      <c r="Y14" s="21">
        <f t="shared" si="10"/>
        <v>2</v>
      </c>
      <c r="AB14" s="27" t="str">
        <f>J10</f>
        <v>BERAN Filip</v>
      </c>
      <c r="AC14" s="20">
        <f t="shared" si="11"/>
        <v>3</v>
      </c>
      <c r="AD14" s="150">
        <f t="array" ref="AD14">SUM((home=AB14)*(homescore&gt;visitorscore),(visitor=AB14)*(visitorscore&gt;homescore))</f>
        <v>1</v>
      </c>
      <c r="AE14" s="150">
        <f t="array" ref="AE14">SUM((home=AB14)*(homescore=visitorscore)*ISNUMBER(visitorscore),(visitor=AB14)*(visitorscore=homescore)*ISNUMBER(homescore))</f>
        <v>0</v>
      </c>
      <c r="AF14" s="150">
        <f t="array" ref="AF14">SUM((home=AB14)*(homescore&lt;visitorscore),(visitor=AB14)*(visitorscore&lt;homescore))</f>
        <v>2</v>
      </c>
      <c r="AG14" s="21">
        <f t="shared" ref="AG14" si="28">SUMIF(home,AB14,homescore)+SUMIF(visitor,AB14,visitorscore)</f>
        <v>7</v>
      </c>
      <c r="AH14" s="22">
        <f t="shared" ref="AH14" si="29">SUMIF(home,AB14,visitorscore)+SUMIF(visitor,AB14,homescore)</f>
        <v>10</v>
      </c>
      <c r="AI14" s="81">
        <f t="shared" si="14"/>
        <v>-3</v>
      </c>
      <c r="AJ14" s="50">
        <f t="shared" si="15"/>
        <v>2</v>
      </c>
      <c r="AK14" s="13">
        <f t="shared" si="16"/>
        <v>1999970007</v>
      </c>
    </row>
    <row r="15" spans="1:37" ht="16" customHeight="1" x14ac:dyDescent="0.35">
      <c r="B15" s="66">
        <v>2</v>
      </c>
      <c r="C15" s="67" t="str">
        <f>VLOOKUP(B15,B8:C13,2)</f>
        <v>GRABINSKÁ Veronika</v>
      </c>
      <c r="D15" s="28"/>
      <c r="E15" s="68">
        <v>2</v>
      </c>
      <c r="F15" s="29" t="s">
        <v>0</v>
      </c>
      <c r="G15" s="69">
        <v>1</v>
      </c>
      <c r="I15" s="66">
        <v>2</v>
      </c>
      <c r="J15" s="55" t="str">
        <f>VLOOKUP(I15,I8:J13,2)</f>
        <v>NAVRÁTIL Petr</v>
      </c>
      <c r="K15" s="81"/>
      <c r="L15" s="70">
        <f>IF(E15&gt;G15,1,0)+L14</f>
        <v>2</v>
      </c>
      <c r="M15" s="29" t="s">
        <v>0</v>
      </c>
      <c r="N15" s="71">
        <f>IF(E15&lt;G15,1,0)+N14</f>
        <v>0</v>
      </c>
      <c r="P15" s="25" t="str">
        <f t="array" ref="P15">INDEX(AB7:AB16,MATCH(LARGE($AK$7:$AK$16-ROW($AK$7:$AK$16)/COUNT($AK$7:$AK$16),ROW(P15)-ROW(P$8)+1),$AK$7:$AK$16-ROW($AK$7:$AK$16)/COUNT($AK$7:$AK$16),0))</f>
        <v>KOMÁREK Tomáš</v>
      </c>
      <c r="Q15" s="25">
        <f t="shared" si="25"/>
        <v>0</v>
      </c>
      <c r="R15" s="22">
        <f t="shared" si="3"/>
        <v>0</v>
      </c>
      <c r="S15" s="150">
        <f t="shared" si="4"/>
        <v>0</v>
      </c>
      <c r="T15" s="150">
        <f t="shared" si="5"/>
        <v>0</v>
      </c>
      <c r="U15" s="150">
        <f t="shared" si="6"/>
        <v>0</v>
      </c>
      <c r="V15" s="21">
        <f t="shared" si="7"/>
        <v>0</v>
      </c>
      <c r="W15" s="22">
        <f t="shared" si="8"/>
        <v>0</v>
      </c>
      <c r="X15" s="150">
        <f t="shared" si="9"/>
        <v>0</v>
      </c>
      <c r="Y15" s="21">
        <f t="shared" si="10"/>
        <v>0</v>
      </c>
      <c r="AB15" s="27" t="str">
        <f>J11</f>
        <v>ŠÍMA Pavel</v>
      </c>
      <c r="AC15" s="20">
        <f t="shared" si="11"/>
        <v>1</v>
      </c>
      <c r="AD15" s="150">
        <f t="array" ref="AD15">SUM((home=AB15)*(homescore&gt;visitorscore),(visitor=AB15)*(visitorscore&gt;homescore))</f>
        <v>1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0</v>
      </c>
      <c r="AG15" s="21">
        <f t="shared" ref="AG15" si="30">SUMIF(home,AB15,homescore)+SUMIF(visitor,AB15,visitorscore)</f>
        <v>1</v>
      </c>
      <c r="AH15" s="22">
        <f t="shared" ref="AH15" si="31">SUMIF(home,AB15,visitorscore)+SUMIF(visitor,AB15,homescore)</f>
        <v>0</v>
      </c>
      <c r="AI15" s="81">
        <f t="shared" si="14"/>
        <v>1</v>
      </c>
      <c r="AJ15" s="50">
        <f t="shared" si="15"/>
        <v>2</v>
      </c>
      <c r="AK15" s="13">
        <f t="shared" si="16"/>
        <v>2000010001</v>
      </c>
    </row>
    <row r="16" spans="1:37" ht="16" customHeight="1" thickBot="1" x14ac:dyDescent="0.4">
      <c r="B16" s="72">
        <v>3</v>
      </c>
      <c r="C16" s="73" t="str">
        <f>VLOOKUP(B16,B8:C13,2)</f>
        <v>HROZ Lukáš</v>
      </c>
      <c r="D16" s="28"/>
      <c r="E16" s="74">
        <v>2</v>
      </c>
      <c r="F16" s="75" t="s">
        <v>0</v>
      </c>
      <c r="G16" s="76">
        <v>0</v>
      </c>
      <c r="I16" s="72">
        <v>1</v>
      </c>
      <c r="J16" s="57" t="str">
        <f>VLOOKUP(I16,I8:J13,2)</f>
        <v>NAGY Jiří</v>
      </c>
      <c r="K16" s="81"/>
      <c r="L16" s="77">
        <f>IF(E16&gt;G16,1,0)+L15</f>
        <v>3</v>
      </c>
      <c r="M16" s="75" t="s">
        <v>0</v>
      </c>
      <c r="N16" s="78">
        <f>IF(E16&lt;G16,1,0)+N15</f>
        <v>0</v>
      </c>
      <c r="P16" s="25">
        <f t="array" ref="P16">INDEX(AB7:AB16,MATCH(LARGE($AK$7:$AK$16-ROW($AK$7:$AK$16)/COUNT($AK$7:$AK$16),ROW(P16)-ROW(P$8)+1),$AK$7:$AK$16-ROW($AK$7:$AK$16)/COUNT($AK$7:$AK$16),0))</f>
        <v>0</v>
      </c>
      <c r="Q16" s="25">
        <f t="shared" si="25"/>
        <v>0</v>
      </c>
      <c r="R16" s="22">
        <f t="shared" si="3"/>
        <v>0</v>
      </c>
      <c r="S16" s="150">
        <f t="shared" si="4"/>
        <v>0</v>
      </c>
      <c r="T16" s="150">
        <f t="shared" si="5"/>
        <v>0</v>
      </c>
      <c r="U16" s="150">
        <f t="shared" si="6"/>
        <v>0</v>
      </c>
      <c r="V16" s="21">
        <f t="shared" si="7"/>
        <v>0</v>
      </c>
      <c r="W16" s="22">
        <f t="shared" si="8"/>
        <v>0</v>
      </c>
      <c r="X16" s="150">
        <f t="shared" si="9"/>
        <v>0</v>
      </c>
      <c r="Y16" s="21">
        <f t="shared" si="10"/>
        <v>0</v>
      </c>
      <c r="AB16" s="27">
        <f>J12</f>
        <v>0</v>
      </c>
      <c r="AC16" s="20">
        <f t="shared" si="11"/>
        <v>0</v>
      </c>
      <c r="AD16" s="150">
        <f t="array" ref="AD16">SUM((home=AB16)*(homescore&gt;visitorscore),(visitor=AB16)*(visitorscore&gt;homescore))</f>
        <v>0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0</v>
      </c>
      <c r="AH16" s="22">
        <f t="shared" ref="AH16" si="33">SUMIF(home,AB16,visitorscore)+SUMIF(visitor,AB16,homescore)</f>
        <v>0</v>
      </c>
      <c r="AI16" s="81">
        <f t="shared" si="14"/>
        <v>0</v>
      </c>
      <c r="AJ16" s="50">
        <f t="shared" si="15"/>
        <v>0</v>
      </c>
      <c r="AK16" s="13">
        <f t="shared" si="16"/>
        <v>0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>
        <f t="array" ref="P17">INDEX(AB7:AB16,MATCH(LARGE($AK$7:$AK$16-ROW($AK$7:$AK$16)/COUNT($AK$7:$AK$16),ROW(P17)-ROW(P$8)+1),$AK$7:$AK$16-ROW($AK$7:$AK$16)/COUNT($AK$7:$AK$16),0))</f>
        <v>0</v>
      </c>
      <c r="Q17" s="25">
        <f t="shared" si="25"/>
        <v>0</v>
      </c>
      <c r="R17" s="22">
        <f t="shared" si="3"/>
        <v>0</v>
      </c>
      <c r="S17" s="150">
        <f t="shared" si="4"/>
        <v>0</v>
      </c>
      <c r="T17" s="150">
        <f t="shared" si="5"/>
        <v>0</v>
      </c>
      <c r="U17" s="150">
        <f t="shared" si="6"/>
        <v>0</v>
      </c>
      <c r="V17" s="21">
        <f t="shared" si="7"/>
        <v>0</v>
      </c>
      <c r="W17" s="22">
        <f t="shared" si="8"/>
        <v>0</v>
      </c>
      <c r="X17" s="150">
        <f t="shared" si="9"/>
        <v>0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STLOUKAL Mojmír</v>
      </c>
      <c r="D18" s="28"/>
      <c r="E18" s="60">
        <v>1</v>
      </c>
      <c r="F18" s="61" t="s">
        <v>0</v>
      </c>
      <c r="G18" s="62">
        <v>2</v>
      </c>
      <c r="I18" s="58">
        <v>2</v>
      </c>
      <c r="J18" s="63" t="str">
        <f>VLOOKUP(I18,I8:J13,2)</f>
        <v>NAVRÁTIL Petr</v>
      </c>
      <c r="K18" s="81"/>
      <c r="L18" s="64">
        <f>IF(E18&gt;G18,1,0)+L16</f>
        <v>3</v>
      </c>
      <c r="M18" s="61" t="s">
        <v>0</v>
      </c>
      <c r="N18" s="65">
        <f>IF(E18&lt;G18,1,0)+N16</f>
        <v>1</v>
      </c>
    </row>
    <row r="19" spans="2:25" ht="16" customHeight="1" x14ac:dyDescent="0.35">
      <c r="B19" s="66">
        <v>2</v>
      </c>
      <c r="C19" s="67" t="str">
        <f>VLOOKUP(B19,B8:C13,2)</f>
        <v>GRABINSKÁ Veronika</v>
      </c>
      <c r="D19" s="28"/>
      <c r="E19" s="68">
        <v>0</v>
      </c>
      <c r="F19" s="29" t="s">
        <v>0</v>
      </c>
      <c r="G19" s="69">
        <v>1</v>
      </c>
      <c r="I19" s="66">
        <v>4</v>
      </c>
      <c r="J19" s="55" t="str">
        <f>VLOOKUP(I19,I8:J13,2)</f>
        <v>ŠÍMA Pavel</v>
      </c>
      <c r="K19" s="81"/>
      <c r="L19" s="70">
        <f>IF(E19&gt;G19,1,0)+L18</f>
        <v>3</v>
      </c>
      <c r="M19" s="29" t="s">
        <v>0</v>
      </c>
      <c r="N19" s="71">
        <f>IF(E19&lt;G19,1,0)+N18</f>
        <v>2</v>
      </c>
    </row>
    <row r="20" spans="2:25" ht="16" customHeight="1" thickBot="1" x14ac:dyDescent="0.4">
      <c r="B20" s="72">
        <v>3</v>
      </c>
      <c r="C20" s="73" t="str">
        <f>VLOOKUP(B20,B8:C13,2)</f>
        <v>HROZ Lukáš</v>
      </c>
      <c r="D20" s="28"/>
      <c r="E20" s="74">
        <v>0</v>
      </c>
      <c r="F20" s="75" t="s">
        <v>0</v>
      </c>
      <c r="G20" s="76">
        <v>3</v>
      </c>
      <c r="I20" s="72">
        <v>3</v>
      </c>
      <c r="J20" s="57" t="str">
        <f>VLOOKUP(I20,I8:J13,2)</f>
        <v>BERAN Filip</v>
      </c>
      <c r="K20" s="81"/>
      <c r="L20" s="77">
        <f>IF(E20&gt;G20,1,0)+L19</f>
        <v>3</v>
      </c>
      <c r="M20" s="75" t="s">
        <v>0</v>
      </c>
      <c r="N20" s="78">
        <f>IF(E20&lt;G20,1,0)+N19</f>
        <v>3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STLOUKAL Mojmír</v>
      </c>
      <c r="D22" s="28"/>
      <c r="E22" s="60">
        <v>1</v>
      </c>
      <c r="F22" s="61" t="s">
        <v>0</v>
      </c>
      <c r="G22" s="62">
        <v>3</v>
      </c>
      <c r="I22" s="58">
        <v>1</v>
      </c>
      <c r="J22" s="63" t="str">
        <f>VLOOKUP(I22,I8:J13,2)</f>
        <v>NAGY Jiří</v>
      </c>
      <c r="K22" s="81"/>
      <c r="L22" s="64">
        <f>IF(E22&gt;G22,1,0)+L20</f>
        <v>3</v>
      </c>
      <c r="M22" s="61" t="s">
        <v>0</v>
      </c>
      <c r="N22" s="65">
        <f>IF(E22&lt;G22,1,0)+N20</f>
        <v>4</v>
      </c>
    </row>
    <row r="23" spans="2:25" ht="16" customHeight="1" x14ac:dyDescent="0.35">
      <c r="B23" s="66">
        <v>2</v>
      </c>
      <c r="C23" s="67" t="str">
        <f>VLOOKUP(B23,B8:C13,2)</f>
        <v>GRABINSKÁ Veronika</v>
      </c>
      <c r="D23" s="28"/>
      <c r="E23" s="68">
        <v>5</v>
      </c>
      <c r="F23" s="29" t="s">
        <v>0</v>
      </c>
      <c r="G23" s="69">
        <v>3</v>
      </c>
      <c r="I23" s="66">
        <v>3</v>
      </c>
      <c r="J23" s="55" t="str">
        <f>VLOOKUP(I23,I8:J13,2)</f>
        <v>BERAN Filip</v>
      </c>
      <c r="K23" s="81"/>
      <c r="L23" s="70">
        <f>IF(E23&gt;G23,1,0)+L22</f>
        <v>4</v>
      </c>
      <c r="M23" s="29" t="s">
        <v>0</v>
      </c>
      <c r="N23" s="71">
        <f>IF(E23&lt;G23,1,0)+N22</f>
        <v>4</v>
      </c>
    </row>
    <row r="24" spans="2:25" ht="16" customHeight="1" thickBot="1" x14ac:dyDescent="0.4">
      <c r="B24" s="72">
        <v>3</v>
      </c>
      <c r="C24" s="73" t="str">
        <f>VLOOKUP(B24,B8:C13,2)</f>
        <v>HROZ Lukáš</v>
      </c>
      <c r="D24" s="28"/>
      <c r="E24" s="74">
        <v>4</v>
      </c>
      <c r="F24" s="75" t="s">
        <v>0</v>
      </c>
      <c r="G24" s="76">
        <v>4</v>
      </c>
      <c r="I24" s="72">
        <v>2</v>
      </c>
      <c r="J24" s="57" t="str">
        <f>VLOOKUP(I24,I8:J13,2)</f>
        <v>NAVRÁTIL Petr</v>
      </c>
      <c r="K24" s="81"/>
      <c r="L24" s="77">
        <f>IF(E24&gt;G24,1,0)+L23</f>
        <v>4</v>
      </c>
      <c r="M24" s="75" t="s">
        <v>0</v>
      </c>
      <c r="N24" s="78">
        <f>IF(E24&lt;G24,1,0)+N23</f>
        <v>4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20</v>
      </c>
      <c r="F26" s="143" t="s">
        <v>0</v>
      </c>
      <c r="G26" s="144">
        <f>SUM(visitorscore)</f>
        <v>18</v>
      </c>
      <c r="L26" s="31">
        <f>L24</f>
        <v>4</v>
      </c>
      <c r="M26" s="32" t="s">
        <v>0</v>
      </c>
      <c r="N26" s="33">
        <f>N24</f>
        <v>4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B991-3234-4B07-84BE-A8CCDE599381}">
  <dimension ref="A1:AK28"/>
  <sheetViews>
    <sheetView topLeftCell="B1" workbookViewId="0">
      <selection activeCell="P1" sqref="P1:AK1048576"/>
    </sheetView>
  </sheetViews>
  <sheetFormatPr defaultRowHeight="15.5" x14ac:dyDescent="0.35"/>
  <cols>
    <col min="1" max="1" width="3.6328125" style="13" customWidth="1"/>
    <col min="2" max="2" width="2.36328125" style="6" customWidth="1"/>
    <col min="3" max="3" width="25.6328125" style="13" customWidth="1"/>
    <col min="4" max="4" width="2.08984375" style="23" customWidth="1"/>
    <col min="5" max="5" width="3.81640625" style="151" customWidth="1"/>
    <col min="6" max="6" width="1.08984375" style="10" customWidth="1"/>
    <col min="7" max="7" width="3.81640625" style="151" customWidth="1"/>
    <col min="8" max="8" width="1.54296875" style="81" customWidth="1"/>
    <col min="9" max="9" width="2.36328125" style="6" customWidth="1"/>
    <col min="10" max="10" width="25.6328125" style="13" customWidth="1"/>
    <col min="11" max="11" width="2.7265625" style="13" customWidth="1"/>
    <col min="12" max="12" width="3.81640625" style="14" customWidth="1"/>
    <col min="13" max="13" width="1.26953125" style="10" customWidth="1"/>
    <col min="14" max="14" width="3.90625" style="14" customWidth="1"/>
    <col min="15" max="15" width="2.90625" style="150" customWidth="1"/>
    <col min="16" max="16" width="18.6328125" style="150" hidden="1" customWidth="1"/>
    <col min="17" max="17" width="6.08984375" style="150" hidden="1" customWidth="1"/>
    <col min="18" max="18" width="5" style="150" hidden="1" customWidth="1"/>
    <col min="19" max="25" width="5" style="13" hidden="1" customWidth="1"/>
    <col min="26" max="26" width="3.7265625" style="13" hidden="1" customWidth="1"/>
    <col min="27" max="27" width="3.90625" style="13" hidden="1" customWidth="1"/>
    <col min="28" max="28" width="17.1796875" style="13" hidden="1" customWidth="1"/>
    <col min="29" max="29" width="8.453125" style="13" hidden="1" customWidth="1"/>
    <col min="30" max="36" width="5.81640625" style="13" hidden="1" customWidth="1"/>
    <col min="37" max="37" width="15.1796875" style="13" hidden="1" customWidth="1"/>
    <col min="38" max="16384" width="8.7265625" style="13"/>
  </cols>
  <sheetData>
    <row r="1" spans="1:37" ht="26" customHeight="1" x14ac:dyDescent="0.35">
      <c r="A1" s="34"/>
      <c r="B1" s="34"/>
      <c r="C1" s="34"/>
      <c r="D1" s="34"/>
      <c r="E1" s="170" t="s">
        <v>135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AC1" s="16" t="s">
        <v>1</v>
      </c>
      <c r="AD1" s="17" t="s">
        <v>2</v>
      </c>
      <c r="AE1" s="17" t="s">
        <v>3</v>
      </c>
      <c r="AF1" s="17" t="s">
        <v>4</v>
      </c>
      <c r="AG1" s="18" t="s">
        <v>5</v>
      </c>
      <c r="AH1" s="19" t="s">
        <v>6</v>
      </c>
      <c r="AI1" s="17" t="s">
        <v>7</v>
      </c>
      <c r="AJ1" s="18" t="s">
        <v>8</v>
      </c>
      <c r="AK1" s="81" t="s">
        <v>9</v>
      </c>
    </row>
    <row r="2" spans="1:37" ht="21" customHeight="1" x14ac:dyDescent="0.35">
      <c r="A2" s="35" t="s">
        <v>139</v>
      </c>
      <c r="B2" s="35"/>
      <c r="C2" s="35"/>
      <c r="D2" s="35"/>
      <c r="E2" s="171" t="s">
        <v>136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AC2" s="20"/>
      <c r="AD2" s="81"/>
      <c r="AE2" s="81"/>
      <c r="AF2" s="81"/>
      <c r="AG2" s="21"/>
      <c r="AH2" s="22"/>
      <c r="AI2" s="81"/>
      <c r="AJ2" s="21"/>
      <c r="AK2" s="81"/>
    </row>
    <row r="3" spans="1:37" ht="21" customHeight="1" x14ac:dyDescent="0.35">
      <c r="A3" s="35"/>
      <c r="B3" s="35"/>
      <c r="C3" s="35"/>
      <c r="D3" s="35"/>
      <c r="E3" s="172" t="s">
        <v>167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AC3" s="20"/>
      <c r="AD3" s="81"/>
      <c r="AE3" s="81"/>
      <c r="AF3" s="81"/>
      <c r="AG3" s="21"/>
      <c r="AH3" s="22"/>
      <c r="AI3" s="81"/>
      <c r="AJ3" s="21"/>
      <c r="AK3" s="81"/>
    </row>
    <row r="4" spans="1:37" ht="15.5" customHeight="1" x14ac:dyDescent="0.35">
      <c r="A4" s="173" t="s">
        <v>140</v>
      </c>
      <c r="B4" s="173"/>
      <c r="C4" s="173"/>
      <c r="D4" s="174" t="s">
        <v>211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AC4" s="20"/>
      <c r="AD4" s="81"/>
      <c r="AE4" s="81"/>
      <c r="AF4" s="81"/>
      <c r="AG4" s="21"/>
      <c r="AH4" s="22"/>
      <c r="AI4" s="81"/>
      <c r="AJ4" s="21"/>
      <c r="AK4" s="81"/>
    </row>
    <row r="5" spans="1:37" ht="15.5" customHeight="1" x14ac:dyDescent="0.35">
      <c r="A5" s="173" t="s">
        <v>137</v>
      </c>
      <c r="B5" s="173"/>
      <c r="C5" s="173"/>
      <c r="D5" s="176">
        <v>43513</v>
      </c>
      <c r="E5" s="174"/>
      <c r="F5" s="174"/>
      <c r="G5" s="174"/>
      <c r="H5" s="174"/>
      <c r="I5" s="174"/>
      <c r="J5" s="152" t="s">
        <v>138</v>
      </c>
      <c r="K5" s="175">
        <v>15</v>
      </c>
      <c r="L5" s="175"/>
      <c r="M5" s="175"/>
      <c r="N5" s="175"/>
      <c r="O5" s="175"/>
      <c r="AC5" s="20"/>
      <c r="AD5" s="81"/>
      <c r="AE5" s="81"/>
      <c r="AF5" s="81"/>
      <c r="AG5" s="21"/>
      <c r="AH5" s="22"/>
      <c r="AI5" s="81"/>
      <c r="AJ5" s="21"/>
      <c r="AK5" s="81"/>
    </row>
    <row r="6" spans="1:37" ht="8.5" customHeight="1" thickBot="1" x14ac:dyDescent="0.4">
      <c r="C6" s="7"/>
      <c r="D6" s="8"/>
      <c r="I6" s="12"/>
      <c r="AC6" s="20"/>
      <c r="AD6" s="81"/>
      <c r="AE6" s="81"/>
      <c r="AF6" s="81"/>
      <c r="AG6" s="21"/>
      <c r="AH6" s="22"/>
      <c r="AI6" s="81"/>
      <c r="AJ6" s="21"/>
      <c r="AK6" s="81"/>
    </row>
    <row r="7" spans="1:37" s="37" customFormat="1" ht="23" customHeight="1" thickBot="1" x14ac:dyDescent="0.4">
      <c r="B7" s="177" t="s">
        <v>215</v>
      </c>
      <c r="C7" s="178" t="s">
        <v>10</v>
      </c>
      <c r="D7" s="38"/>
      <c r="E7" s="39"/>
      <c r="F7" s="40"/>
      <c r="G7" s="39"/>
      <c r="H7" s="41"/>
      <c r="I7" s="177" t="s">
        <v>212</v>
      </c>
      <c r="J7" s="178" t="s">
        <v>11</v>
      </c>
      <c r="L7" s="40"/>
      <c r="M7" s="40"/>
      <c r="N7" s="40"/>
      <c r="O7" s="42"/>
      <c r="P7" s="43"/>
      <c r="Q7" s="43"/>
      <c r="R7" s="44" t="s">
        <v>1</v>
      </c>
      <c r="S7" s="45" t="s">
        <v>2</v>
      </c>
      <c r="T7" s="45" t="s">
        <v>3</v>
      </c>
      <c r="U7" s="45" t="s">
        <v>4</v>
      </c>
      <c r="V7" s="46" t="s">
        <v>5</v>
      </c>
      <c r="W7" s="47" t="s">
        <v>6</v>
      </c>
      <c r="X7" s="45" t="s">
        <v>7</v>
      </c>
      <c r="Y7" s="46" t="s">
        <v>8</v>
      </c>
      <c r="AB7" s="48" t="str">
        <f>C8</f>
        <v>JUSTRA Michal</v>
      </c>
      <c r="AC7" s="49">
        <f>SUM(AD7:AF7)</f>
        <v>3</v>
      </c>
      <c r="AD7" s="42">
        <f t="array" ref="AD7">SUM((home=AB7)*(homescore&gt;visitorscore),(visitor=AB7)*(visitorscore&gt;homescore))</f>
        <v>2</v>
      </c>
      <c r="AE7" s="42">
        <f t="array" ref="AE7">SUM((home=AB7)*(homescore=visitorscore)*ISNUMBER(visitorscore),(visitor=AB7)*(visitorscore=homescore)*ISNUMBER(homescore))</f>
        <v>1</v>
      </c>
      <c r="AF7" s="42">
        <f t="array" ref="AF7">SUM((home=AB7)*(homescore&lt;visitorscore),(visitor=AB7)*(visitorscore&lt;homescore))</f>
        <v>0</v>
      </c>
      <c r="AG7" s="50">
        <f t="shared" ref="AG7" si="0">SUMIF(home,AB7,homescore)+SUMIF(visitor,AB7,visitorscore)</f>
        <v>3</v>
      </c>
      <c r="AH7" s="51">
        <f t="shared" ref="AH7" si="1">SUMIF(home,AB7,visitorscore)+SUMIF(visitor,AB7,homescore)</f>
        <v>0</v>
      </c>
      <c r="AI7" s="41">
        <f>AG7-AH7</f>
        <v>3</v>
      </c>
      <c r="AJ7" s="50">
        <f>(AD7*2)+AE7</f>
        <v>5</v>
      </c>
      <c r="AK7" s="37">
        <f>AG7+AI7*10000+AJ7*1000000000</f>
        <v>5000030003</v>
      </c>
    </row>
    <row r="8" spans="1:37" x14ac:dyDescent="0.35">
      <c r="B8" s="52">
        <v>1</v>
      </c>
      <c r="C8" s="157" t="s">
        <v>199</v>
      </c>
      <c r="I8" s="52">
        <v>1</v>
      </c>
      <c r="J8" s="53" t="s">
        <v>187</v>
      </c>
      <c r="P8" s="25" t="str">
        <f t="array" ref="P8">INDEX(AB7:AB16,MATCH(LARGE($AK$7:$AK$16-ROW($AK$7:$AK$16)/COUNT($AK$7:$AK$16),ROW(P8)-ROW(P$8)+1),$AK$7:$AK$16-ROW($AK$7:$AK$16)/COUNT($AK$7:$AK$16),0))</f>
        <v>JUSTRA Michal</v>
      </c>
      <c r="Q8" s="25">
        <f t="shared" ref="Q8:Q11" si="2">IF(R8&gt;=1,1,0)</f>
        <v>1</v>
      </c>
      <c r="R8" s="22">
        <f t="shared" ref="R8:R17" si="3">VLOOKUP($P8,$AB$7:$AJ$16,2,0)</f>
        <v>3</v>
      </c>
      <c r="S8" s="150">
        <f t="shared" ref="S8:S17" si="4">VLOOKUP($P8,$AB$7:$AJ$16,3,0)</f>
        <v>2</v>
      </c>
      <c r="T8" s="150">
        <f t="shared" ref="T8:T17" si="5">VLOOKUP($P8,$AB$7:$AJ$16,4,0)</f>
        <v>1</v>
      </c>
      <c r="U8" s="150">
        <f t="shared" ref="U8:U17" si="6">VLOOKUP($P8,$AB$7:$AJ$16,5,0)</f>
        <v>0</v>
      </c>
      <c r="V8" s="21">
        <f t="shared" ref="V8:V17" si="7">VLOOKUP($P8,$AB$7:$AJ$16,6,0)</f>
        <v>3</v>
      </c>
      <c r="W8" s="22">
        <f t="shared" ref="W8:W17" si="8">VLOOKUP($P8,$AB$7:$AJ$16,7,0)</f>
        <v>0</v>
      </c>
      <c r="X8" s="150">
        <f t="shared" ref="X8:X17" si="9">VLOOKUP($P8,$AB$7:$AJ$16,8,0)</f>
        <v>3</v>
      </c>
      <c r="Y8" s="21">
        <f t="shared" ref="Y8:Y17" si="10">VLOOKUP($P8,$AB$7:$AJ$16,9,0)</f>
        <v>5</v>
      </c>
      <c r="AB8" s="26" t="str">
        <f>C9</f>
        <v>FRÝBA Ondřej</v>
      </c>
      <c r="AC8" s="20">
        <f t="shared" ref="AC8:AC16" si="11">SUM(AD8:AF8)</f>
        <v>2</v>
      </c>
      <c r="AD8" s="150">
        <f t="array" ref="AD8">SUM((home=AB8)*(homescore&gt;visitorscore),(visitor=AB8)*(visitorscore&gt;homescore))</f>
        <v>1</v>
      </c>
      <c r="AE8" s="150">
        <f t="array" ref="AE8">SUM((home=AB8)*(homescore=visitorscore)*ISNUMBER(visitorscore),(visitor=AB8)*(visitorscore=homescore)*ISNUMBER(homescore))</f>
        <v>0</v>
      </c>
      <c r="AF8" s="150">
        <f t="array" ref="AF8">SUM((home=AB8)*(homescore&lt;visitorscore),(visitor=AB8)*(visitorscore&lt;homescore))</f>
        <v>1</v>
      </c>
      <c r="AG8" s="21">
        <f t="shared" ref="AG8" si="12">SUMIF(home,AB8,homescore)+SUMIF(visitor,AB8,visitorscore)</f>
        <v>5</v>
      </c>
      <c r="AH8" s="22">
        <f t="shared" ref="AH8" si="13">SUMIF(home,AB8,visitorscore)+SUMIF(visitor,AB8,homescore)</f>
        <v>2</v>
      </c>
      <c r="AI8" s="81">
        <f t="shared" ref="AI8:AI16" si="14">AG8-AH8</f>
        <v>3</v>
      </c>
      <c r="AJ8" s="50">
        <f t="shared" ref="AJ8:AJ16" si="15">(AD8*2)+AE8</f>
        <v>2</v>
      </c>
      <c r="AK8" s="13">
        <f t="shared" ref="AK8:AK16" si="16">AG8+AI8*10000+AJ8*1000000000</f>
        <v>2000030005</v>
      </c>
    </row>
    <row r="9" spans="1:37" x14ac:dyDescent="0.35">
      <c r="B9" s="54">
        <v>2</v>
      </c>
      <c r="C9" s="155" t="s">
        <v>202</v>
      </c>
      <c r="I9" s="54">
        <v>2</v>
      </c>
      <c r="J9" s="55" t="s">
        <v>188</v>
      </c>
      <c r="P9" s="25" t="str">
        <f t="array" ref="P9">INDEX(AB7:AB16,MATCH(LARGE($AK$7:$AK$16-ROW($AK$7:$AK$16)/COUNT($AK$7:$AK$16),ROW(P9)-ROW(P$8)+1),$AK$7:$AK$16-ROW($AK$7:$AK$16)/COUNT($AK$7:$AK$16),0))</f>
        <v>HADAŠČOK Petr</v>
      </c>
      <c r="Q9" s="25">
        <f t="shared" si="2"/>
        <v>1</v>
      </c>
      <c r="R9" s="22">
        <f t="shared" si="3"/>
        <v>2</v>
      </c>
      <c r="S9" s="150">
        <f t="shared" si="4"/>
        <v>2</v>
      </c>
      <c r="T9" s="150">
        <f t="shared" si="5"/>
        <v>0</v>
      </c>
      <c r="U9" s="150">
        <f t="shared" si="6"/>
        <v>0</v>
      </c>
      <c r="V9" s="21">
        <f t="shared" si="7"/>
        <v>8</v>
      </c>
      <c r="W9" s="22">
        <f t="shared" si="8"/>
        <v>1</v>
      </c>
      <c r="X9" s="150">
        <f t="shared" si="9"/>
        <v>7</v>
      </c>
      <c r="Y9" s="21">
        <f t="shared" si="10"/>
        <v>4</v>
      </c>
      <c r="AB9" s="26" t="str">
        <f>C10</f>
        <v>VANÍČEK Matyáš</v>
      </c>
      <c r="AC9" s="20">
        <f t="shared" si="11"/>
        <v>1</v>
      </c>
      <c r="AD9" s="150">
        <f t="array" ref="AD9">SUM((home=AB9)*(homescore&gt;visitorscore),(visitor=AB9)*(visitorscore&gt;homescore))</f>
        <v>0</v>
      </c>
      <c r="AE9" s="150">
        <f t="array" ref="AE9">SUM((home=AB9)*(homescore=visitorscore)*ISNUMBER(visitorscore),(visitor=AB9)*(visitorscore=homescore)*ISNUMBER(homescore))</f>
        <v>0</v>
      </c>
      <c r="AF9" s="150">
        <f t="array" ref="AF9">SUM((home=AB9)*(homescore&lt;visitorscore),(visitor=AB9)*(visitorscore&lt;homescore))</f>
        <v>1</v>
      </c>
      <c r="AG9" s="21">
        <f t="shared" ref="AG9" si="17">SUMIF(home,AB9,homescore)+SUMIF(visitor,AB9,visitorscore)</f>
        <v>1</v>
      </c>
      <c r="AH9" s="22">
        <f t="shared" ref="AH9" si="18">SUMIF(home,AB9,visitorscore)+SUMIF(visitor,AB9,homescore)</f>
        <v>5</v>
      </c>
      <c r="AI9" s="81">
        <f t="shared" si="14"/>
        <v>-4</v>
      </c>
      <c r="AJ9" s="50">
        <f t="shared" si="15"/>
        <v>0</v>
      </c>
      <c r="AK9" s="13">
        <f t="shared" si="16"/>
        <v>-39999</v>
      </c>
    </row>
    <row r="10" spans="1:37" x14ac:dyDescent="0.35">
      <c r="B10" s="54">
        <v>3</v>
      </c>
      <c r="C10" s="155" t="s">
        <v>201</v>
      </c>
      <c r="I10" s="54">
        <v>3</v>
      </c>
      <c r="J10" s="55" t="s">
        <v>190</v>
      </c>
      <c r="P10" s="25" t="str">
        <f t="array" ref="P10">INDEX(AB7:AB16,MATCH(LARGE($AK$7:$AK$16-ROW($AK$7:$AK$16)/COUNT($AK$7:$AK$16),ROW(P10)-ROW(P$8)+1),$AK$7:$AK$16-ROW($AK$7:$AK$16)/COUNT($AK$7:$AK$16),0))</f>
        <v>DOHNAL Jiří</v>
      </c>
      <c r="Q10" s="25">
        <f t="shared" si="2"/>
        <v>1</v>
      </c>
      <c r="R10" s="22">
        <f t="shared" si="3"/>
        <v>3</v>
      </c>
      <c r="S10" s="150">
        <f t="shared" si="4"/>
        <v>1</v>
      </c>
      <c r="T10" s="150">
        <f t="shared" si="5"/>
        <v>2</v>
      </c>
      <c r="U10" s="150">
        <f t="shared" si="6"/>
        <v>0</v>
      </c>
      <c r="V10" s="21">
        <f t="shared" si="7"/>
        <v>2</v>
      </c>
      <c r="W10" s="22">
        <f t="shared" si="8"/>
        <v>1</v>
      </c>
      <c r="X10" s="150">
        <f t="shared" si="9"/>
        <v>1</v>
      </c>
      <c r="Y10" s="21">
        <f t="shared" si="10"/>
        <v>4</v>
      </c>
      <c r="AB10" s="26" t="str">
        <f>C11</f>
        <v>FRÝBA Dalibor</v>
      </c>
      <c r="AC10" s="20">
        <f t="shared" si="11"/>
        <v>2</v>
      </c>
      <c r="AD10" s="150">
        <f t="array" ref="AD10">SUM((home=AB10)*(homescore&gt;visitorscore),(visitor=AB10)*(visitorscore&gt;homescore))</f>
        <v>0</v>
      </c>
      <c r="AE10" s="150">
        <f t="array" ref="AE10">SUM((home=AB10)*(homescore=visitorscore)*ISNUMBER(visitorscore),(visitor=AB10)*(visitorscore=homescore)*ISNUMBER(homescore))</f>
        <v>1</v>
      </c>
      <c r="AF10" s="150">
        <f t="array" ref="AF10">SUM((home=AB10)*(homescore&lt;visitorscore),(visitor=AB10)*(visitorscore&lt;homescore))</f>
        <v>1</v>
      </c>
      <c r="AG10" s="21">
        <f t="shared" ref="AG10" si="19">SUMIF(home,AB10,homescore)+SUMIF(visitor,AB10,visitorscore)</f>
        <v>1</v>
      </c>
      <c r="AH10" s="22">
        <f t="shared" ref="AH10" si="20">SUMIF(home,AB10,visitorscore)+SUMIF(visitor,AB10,homescore)</f>
        <v>4</v>
      </c>
      <c r="AI10" s="81">
        <f t="shared" si="14"/>
        <v>-3</v>
      </c>
      <c r="AJ10" s="50">
        <f t="shared" si="15"/>
        <v>1</v>
      </c>
      <c r="AK10" s="13">
        <f t="shared" si="16"/>
        <v>999970001</v>
      </c>
    </row>
    <row r="11" spans="1:37" x14ac:dyDescent="0.35">
      <c r="B11" s="54">
        <v>4</v>
      </c>
      <c r="C11" s="156" t="s">
        <v>200</v>
      </c>
      <c r="I11" s="54">
        <v>4</v>
      </c>
      <c r="J11" s="55" t="s">
        <v>207</v>
      </c>
      <c r="P11" s="25" t="str">
        <f t="array" ref="P11">INDEX(AB7:AB16,MATCH(LARGE($AK$7:$AK$16-ROW($AK$7:$AK$16)/COUNT($AK$7:$AK$16),ROW(P11)-ROW(P$8)+1),$AK$7:$AK$16-ROW($AK$7:$AK$16)/COUNT($AK$7:$AK$16),0))</f>
        <v>FRÝBA Ondřej</v>
      </c>
      <c r="Q11" s="25">
        <f t="shared" si="2"/>
        <v>1</v>
      </c>
      <c r="R11" s="22">
        <f t="shared" si="3"/>
        <v>2</v>
      </c>
      <c r="S11" s="150">
        <f t="shared" si="4"/>
        <v>1</v>
      </c>
      <c r="T11" s="150">
        <f t="shared" si="5"/>
        <v>0</v>
      </c>
      <c r="U11" s="150">
        <f t="shared" si="6"/>
        <v>1</v>
      </c>
      <c r="V11" s="21">
        <f t="shared" si="7"/>
        <v>5</v>
      </c>
      <c r="W11" s="22">
        <f t="shared" si="8"/>
        <v>2</v>
      </c>
      <c r="X11" s="150">
        <f t="shared" si="9"/>
        <v>3</v>
      </c>
      <c r="Y11" s="21">
        <f t="shared" si="10"/>
        <v>2</v>
      </c>
      <c r="AB11" s="27" t="str">
        <f>C12</f>
        <v>MATUŠČÍN Jan</v>
      </c>
      <c r="AC11" s="20">
        <f t="shared" si="11"/>
        <v>1</v>
      </c>
      <c r="AD11" s="150">
        <f t="array" ref="AD11">SUM((home=AB11)*(homescore&gt;visitorscore),(visitor=AB11)*(visitorscore&gt;homescore))</f>
        <v>0</v>
      </c>
      <c r="AE11" s="150">
        <f t="array" ref="AE11">SUM((home=AB11)*(homescore=visitorscore)*ISNUMBER(visitorscore),(visitor=AB11)*(visitorscore=homescore)*ISNUMBER(homescore))</f>
        <v>1</v>
      </c>
      <c r="AF11" s="150">
        <f t="array" ref="AF11">SUM((home=AB11)*(homescore&lt;visitorscore),(visitor=AB11)*(visitorscore&lt;homescore))</f>
        <v>0</v>
      </c>
      <c r="AG11" s="21">
        <f t="shared" ref="AG11" si="21">SUMIF(home,AB11,homescore)+SUMIF(visitor,AB11,visitorscore)</f>
        <v>3</v>
      </c>
      <c r="AH11" s="22">
        <f t="shared" ref="AH11" si="22">SUMIF(home,AB11,visitorscore)+SUMIF(visitor,AB11,homescore)</f>
        <v>3</v>
      </c>
      <c r="AI11" s="81">
        <f t="shared" si="14"/>
        <v>0</v>
      </c>
      <c r="AJ11" s="50">
        <f t="shared" si="15"/>
        <v>1</v>
      </c>
      <c r="AK11" s="13">
        <f t="shared" si="16"/>
        <v>1000000003</v>
      </c>
    </row>
    <row r="12" spans="1:37" ht="16" thickBot="1" x14ac:dyDescent="0.4">
      <c r="B12" s="56">
        <v>5</v>
      </c>
      <c r="C12" s="57" t="s">
        <v>203</v>
      </c>
      <c r="I12" s="56">
        <v>5</v>
      </c>
      <c r="J12" s="57" t="s">
        <v>189</v>
      </c>
      <c r="P12" s="25" t="str">
        <f t="array" ref="P12">INDEX(AB7:AB16,MATCH(LARGE($AK$7:$AK$16-ROW($AK$7:$AK$16)/COUNT($AK$7:$AK$16),ROW(P12)-ROW(P$8)+1),$AK$7:$AK$16-ROW($AK$7:$AK$16)/COUNT($AK$7:$AK$16),0))</f>
        <v>MATUŠČÍN Jan</v>
      </c>
      <c r="Q12" s="25">
        <f>IF(R12&gt;=1,1,0)</f>
        <v>1</v>
      </c>
      <c r="R12" s="22">
        <f t="shared" si="3"/>
        <v>1</v>
      </c>
      <c r="S12" s="150">
        <f t="shared" si="4"/>
        <v>0</v>
      </c>
      <c r="T12" s="150">
        <f t="shared" si="5"/>
        <v>1</v>
      </c>
      <c r="U12" s="150">
        <f t="shared" si="6"/>
        <v>0</v>
      </c>
      <c r="V12" s="21">
        <f t="shared" si="7"/>
        <v>3</v>
      </c>
      <c r="W12" s="22">
        <f t="shared" si="8"/>
        <v>3</v>
      </c>
      <c r="X12" s="150">
        <f t="shared" si="9"/>
        <v>0</v>
      </c>
      <c r="Y12" s="21">
        <f t="shared" si="10"/>
        <v>1</v>
      </c>
      <c r="AB12" s="27" t="str">
        <f>J8</f>
        <v>DOHNAL Jiří</v>
      </c>
      <c r="AC12" s="20">
        <f t="shared" si="11"/>
        <v>3</v>
      </c>
      <c r="AD12" s="150">
        <f t="array" ref="AD12">SUM((home=AB12)*(homescore&gt;visitorscore),(visitor=AB12)*(visitorscore&gt;homescore))</f>
        <v>1</v>
      </c>
      <c r="AE12" s="150">
        <f t="array" ref="AE12">SUM((home=AB12)*(homescore=visitorscore)*ISNUMBER(visitorscore),(visitor=AB12)*(visitorscore=homescore)*ISNUMBER(homescore))</f>
        <v>2</v>
      </c>
      <c r="AF12" s="150">
        <f t="array" ref="AF12">SUM((home=AB12)*(homescore&lt;visitorscore),(visitor=AB12)*(visitorscore&lt;homescore))</f>
        <v>0</v>
      </c>
      <c r="AG12" s="21">
        <f t="shared" ref="AG12" si="23">SUMIF(home,AB12,homescore)+SUMIF(visitor,AB12,visitorscore)</f>
        <v>2</v>
      </c>
      <c r="AH12" s="22">
        <f t="shared" ref="AH12" si="24">SUMIF(home,AB12,visitorscore)+SUMIF(visitor,AB12,homescore)</f>
        <v>1</v>
      </c>
      <c r="AI12" s="81">
        <f t="shared" si="14"/>
        <v>1</v>
      </c>
      <c r="AJ12" s="50">
        <f t="shared" si="15"/>
        <v>4</v>
      </c>
      <c r="AK12" s="13">
        <f t="shared" si="16"/>
        <v>4000010002</v>
      </c>
    </row>
    <row r="13" spans="1:37" ht="16" thickBot="1" x14ac:dyDescent="0.4">
      <c r="B13" s="140"/>
      <c r="C13" s="23"/>
      <c r="E13" s="24"/>
      <c r="F13" s="141"/>
      <c r="G13" s="24"/>
      <c r="I13" s="140"/>
      <c r="J13" s="23"/>
      <c r="P13" s="25" t="str">
        <f t="array" ref="P13">INDEX(AB7:AB16,MATCH(LARGE($AK$7:$AK$16-ROW($AK$7:$AK$16)/COUNT($AK$7:$AK$16),ROW(P13)-ROW(P$8)+1),$AK$7:$AK$16-ROW($AK$7:$AK$16)/COUNT($AK$7:$AK$16),0))</f>
        <v>FRÝBA Dalibor</v>
      </c>
      <c r="Q13" s="25">
        <f t="shared" ref="Q13:Q17" si="25">IF(R13&gt;=1,1,0)</f>
        <v>1</v>
      </c>
      <c r="R13" s="22">
        <f t="shared" si="3"/>
        <v>2</v>
      </c>
      <c r="S13" s="150">
        <f t="shared" si="4"/>
        <v>0</v>
      </c>
      <c r="T13" s="150">
        <f t="shared" si="5"/>
        <v>1</v>
      </c>
      <c r="U13" s="150">
        <f t="shared" si="6"/>
        <v>1</v>
      </c>
      <c r="V13" s="21">
        <f t="shared" si="7"/>
        <v>1</v>
      </c>
      <c r="W13" s="22">
        <f t="shared" si="8"/>
        <v>4</v>
      </c>
      <c r="X13" s="150">
        <f t="shared" si="9"/>
        <v>-3</v>
      </c>
      <c r="Y13" s="21">
        <f t="shared" si="10"/>
        <v>1</v>
      </c>
      <c r="AB13" s="27" t="str">
        <f>J9</f>
        <v>HÁJEK Dalibor</v>
      </c>
      <c r="AC13" s="20">
        <f t="shared" si="11"/>
        <v>2</v>
      </c>
      <c r="AD13" s="150">
        <f t="array" ref="AD13">SUM((home=AB13)*(homescore&gt;visitorscore),(visitor=AB13)*(visitorscore&gt;homescore))</f>
        <v>0</v>
      </c>
      <c r="AE13" s="150">
        <f t="array" ref="AE13">SUM((home=AB13)*(homescore=visitorscore)*ISNUMBER(visitorscore),(visitor=AB13)*(visitorscore=homescore)*ISNUMBER(homescore))</f>
        <v>1</v>
      </c>
      <c r="AF13" s="150">
        <f t="array" ref="AF13">SUM((home=AB13)*(homescore&lt;visitorscore),(visitor=AB13)*(visitorscore&lt;homescore))</f>
        <v>1</v>
      </c>
      <c r="AG13" s="21">
        <f t="shared" ref="AG13" si="26">SUMIF(home,AB13,homescore)+SUMIF(visitor,AB13,visitorscore)</f>
        <v>4</v>
      </c>
      <c r="AH13" s="22">
        <f t="shared" ref="AH13" si="27">SUMIF(home,AB13,visitorscore)+SUMIF(visitor,AB13,homescore)</f>
        <v>8</v>
      </c>
      <c r="AI13" s="81">
        <f t="shared" si="14"/>
        <v>-4</v>
      </c>
      <c r="AJ13" s="50">
        <f t="shared" si="15"/>
        <v>1</v>
      </c>
      <c r="AK13" s="13">
        <f t="shared" si="16"/>
        <v>999960004</v>
      </c>
    </row>
    <row r="14" spans="1:37" ht="16" customHeight="1" x14ac:dyDescent="0.35">
      <c r="B14" s="58">
        <v>1</v>
      </c>
      <c r="C14" s="59" t="str">
        <f>VLOOKUP(B14,B8:C13,2)</f>
        <v>JUSTRA Michal</v>
      </c>
      <c r="D14" s="28"/>
      <c r="E14" s="60">
        <v>2</v>
      </c>
      <c r="F14" s="61" t="s">
        <v>0</v>
      </c>
      <c r="G14" s="62">
        <v>0</v>
      </c>
      <c r="I14" s="58">
        <v>3</v>
      </c>
      <c r="J14" s="63" t="str">
        <f>VLOOKUP(I14,I8:J13,2)</f>
        <v>BILKO Jan</v>
      </c>
      <c r="K14" s="81"/>
      <c r="L14" s="64">
        <f>IF(E14&gt;G14,1,0)</f>
        <v>1</v>
      </c>
      <c r="M14" s="61" t="s">
        <v>0</v>
      </c>
      <c r="N14" s="65">
        <f>IF(E14&lt;G14,1,0)</f>
        <v>0</v>
      </c>
      <c r="P14" s="25" t="str">
        <f t="array" ref="P14">INDEX(AB7:AB16,MATCH(LARGE($AK$7:$AK$16-ROW($AK$7:$AK$16)/COUNT($AK$7:$AK$16),ROW(P14)-ROW(P$8)+1),$AK$7:$AK$16-ROW($AK$7:$AK$16)/COUNT($AK$7:$AK$16),0))</f>
        <v>HÁJEK Dalibor</v>
      </c>
      <c r="Q14" s="25">
        <f t="shared" si="25"/>
        <v>1</v>
      </c>
      <c r="R14" s="22">
        <f t="shared" si="3"/>
        <v>2</v>
      </c>
      <c r="S14" s="150">
        <f t="shared" si="4"/>
        <v>0</v>
      </c>
      <c r="T14" s="150">
        <f t="shared" si="5"/>
        <v>1</v>
      </c>
      <c r="U14" s="150">
        <f t="shared" si="6"/>
        <v>1</v>
      </c>
      <c r="V14" s="21">
        <f t="shared" si="7"/>
        <v>4</v>
      </c>
      <c r="W14" s="22">
        <f t="shared" si="8"/>
        <v>8</v>
      </c>
      <c r="X14" s="150">
        <f t="shared" si="9"/>
        <v>-4</v>
      </c>
      <c r="Y14" s="21">
        <f t="shared" si="10"/>
        <v>1</v>
      </c>
      <c r="AB14" s="27" t="str">
        <f>J10</f>
        <v>BILKO Jan</v>
      </c>
      <c r="AC14" s="20">
        <f t="shared" si="11"/>
        <v>1</v>
      </c>
      <c r="AD14" s="150">
        <f t="array" ref="AD14">SUM((home=AB14)*(homescore&gt;visitorscore),(visitor=AB14)*(visitorscore&gt;homescore))</f>
        <v>0</v>
      </c>
      <c r="AE14" s="150">
        <f t="array" ref="AE14">SUM((home=AB14)*(homescore=visitorscore)*ISNUMBER(visitorscore),(visitor=AB14)*(visitorscore=homescore)*ISNUMBER(homescore))</f>
        <v>0</v>
      </c>
      <c r="AF14" s="150">
        <f t="array" ref="AF14">SUM((home=AB14)*(homescore&lt;visitorscore),(visitor=AB14)*(visitorscore&lt;homescore))</f>
        <v>1</v>
      </c>
      <c r="AG14" s="21">
        <f t="shared" ref="AG14" si="28">SUMIF(home,AB14,homescore)+SUMIF(visitor,AB14,visitorscore)</f>
        <v>0</v>
      </c>
      <c r="AH14" s="22">
        <f t="shared" ref="AH14" si="29">SUMIF(home,AB14,visitorscore)+SUMIF(visitor,AB14,homescore)</f>
        <v>2</v>
      </c>
      <c r="AI14" s="81">
        <f t="shared" si="14"/>
        <v>-2</v>
      </c>
      <c r="AJ14" s="50">
        <f t="shared" si="15"/>
        <v>0</v>
      </c>
      <c r="AK14" s="13">
        <f t="shared" si="16"/>
        <v>-20000</v>
      </c>
    </row>
    <row r="15" spans="1:37" ht="16" customHeight="1" x14ac:dyDescent="0.35">
      <c r="B15" s="66">
        <v>2</v>
      </c>
      <c r="C15" s="67" t="str">
        <f>VLOOKUP(B15,B8:C13,2)</f>
        <v>FRÝBA Ondřej</v>
      </c>
      <c r="D15" s="28"/>
      <c r="E15" s="68">
        <v>5</v>
      </c>
      <c r="F15" s="29" t="s">
        <v>0</v>
      </c>
      <c r="G15" s="69">
        <v>1</v>
      </c>
      <c r="I15" s="66">
        <v>2</v>
      </c>
      <c r="J15" s="55" t="str">
        <f>VLOOKUP(I15,I8:J13,2)</f>
        <v>HÁJEK Dalibor</v>
      </c>
      <c r="K15" s="81"/>
      <c r="L15" s="70">
        <f>IF(E15&gt;G15,1,0)+L14</f>
        <v>2</v>
      </c>
      <c r="M15" s="29" t="s">
        <v>0</v>
      </c>
      <c r="N15" s="71">
        <f>IF(E15&lt;G15,1,0)+N14</f>
        <v>0</v>
      </c>
      <c r="P15" s="25" t="str">
        <f t="array" ref="P15">INDEX(AB7:AB16,MATCH(LARGE($AK$7:$AK$16-ROW($AK$7:$AK$16)/COUNT($AK$7:$AK$16),ROW(P15)-ROW(P$8)+1),$AK$7:$AK$16-ROW($AK$7:$AK$16)/COUNT($AK$7:$AK$16),0))</f>
        <v>KURÁŇ Adam</v>
      </c>
      <c r="Q15" s="25">
        <f t="shared" si="25"/>
        <v>1</v>
      </c>
      <c r="R15" s="22">
        <f t="shared" si="3"/>
        <v>1</v>
      </c>
      <c r="S15" s="150">
        <f t="shared" si="4"/>
        <v>0</v>
      </c>
      <c r="T15" s="150">
        <f t="shared" si="5"/>
        <v>0</v>
      </c>
      <c r="U15" s="150">
        <f t="shared" si="6"/>
        <v>1</v>
      </c>
      <c r="V15" s="21">
        <f t="shared" si="7"/>
        <v>0</v>
      </c>
      <c r="W15" s="22">
        <f t="shared" si="8"/>
        <v>1</v>
      </c>
      <c r="X15" s="150">
        <f t="shared" si="9"/>
        <v>-1</v>
      </c>
      <c r="Y15" s="21">
        <f t="shared" si="10"/>
        <v>0</v>
      </c>
      <c r="AB15" s="27" t="str">
        <f>J11</f>
        <v>KURÁŇ Adam</v>
      </c>
      <c r="AC15" s="20">
        <f t="shared" si="11"/>
        <v>1</v>
      </c>
      <c r="AD15" s="150">
        <f t="array" ref="AD15">SUM((home=AB15)*(homescore&gt;visitorscore),(visitor=AB15)*(visitorscore&gt;homescore))</f>
        <v>0</v>
      </c>
      <c r="AE15" s="150">
        <f t="array" ref="AE15">SUM((home=AB15)*(homescore=visitorscore)*ISNUMBER(visitorscore),(visitor=AB15)*(visitorscore=homescore)*ISNUMBER(homescore))</f>
        <v>0</v>
      </c>
      <c r="AF15" s="150">
        <f t="array" ref="AF15">SUM((home=AB15)*(homescore&lt;visitorscore),(visitor=AB15)*(visitorscore&lt;homescore))</f>
        <v>1</v>
      </c>
      <c r="AG15" s="21">
        <f t="shared" ref="AG15" si="30">SUMIF(home,AB15,homescore)+SUMIF(visitor,AB15,visitorscore)</f>
        <v>0</v>
      </c>
      <c r="AH15" s="22">
        <f t="shared" ref="AH15" si="31">SUMIF(home,AB15,visitorscore)+SUMIF(visitor,AB15,homescore)</f>
        <v>1</v>
      </c>
      <c r="AI15" s="81">
        <f t="shared" si="14"/>
        <v>-1</v>
      </c>
      <c r="AJ15" s="50">
        <f t="shared" si="15"/>
        <v>0</v>
      </c>
      <c r="AK15" s="13">
        <f t="shared" si="16"/>
        <v>-10000</v>
      </c>
    </row>
    <row r="16" spans="1:37" ht="16" customHeight="1" thickBot="1" x14ac:dyDescent="0.4">
      <c r="B16" s="72">
        <v>4</v>
      </c>
      <c r="C16" s="73" t="str">
        <f>VLOOKUP(B16,B8:C13,2)</f>
        <v>FRÝBA Dalibor</v>
      </c>
      <c r="D16" s="28"/>
      <c r="E16" s="74">
        <v>1</v>
      </c>
      <c r="F16" s="75" t="s">
        <v>0</v>
      </c>
      <c r="G16" s="76">
        <v>1</v>
      </c>
      <c r="I16" s="72">
        <v>1</v>
      </c>
      <c r="J16" s="57" t="str">
        <f>VLOOKUP(I16,I8:J13,2)</f>
        <v>DOHNAL Jiří</v>
      </c>
      <c r="K16" s="81"/>
      <c r="L16" s="77">
        <f>IF(E16&gt;G16,1,0)+L15</f>
        <v>2</v>
      </c>
      <c r="M16" s="75" t="s">
        <v>0</v>
      </c>
      <c r="N16" s="78">
        <f>IF(E16&lt;G16,1,0)+N15</f>
        <v>0</v>
      </c>
      <c r="P16" s="25" t="str">
        <f t="array" ref="P16">INDEX(AB7:AB16,MATCH(LARGE($AK$7:$AK$16-ROW($AK$7:$AK$16)/COUNT($AK$7:$AK$16),ROW(P16)-ROW(P$8)+1),$AK$7:$AK$16-ROW($AK$7:$AK$16)/COUNT($AK$7:$AK$16),0))</f>
        <v>BILKO Jan</v>
      </c>
      <c r="Q16" s="25">
        <f t="shared" si="25"/>
        <v>1</v>
      </c>
      <c r="R16" s="22">
        <f t="shared" si="3"/>
        <v>1</v>
      </c>
      <c r="S16" s="150">
        <f t="shared" si="4"/>
        <v>0</v>
      </c>
      <c r="T16" s="150">
        <f t="shared" si="5"/>
        <v>0</v>
      </c>
      <c r="U16" s="150">
        <f t="shared" si="6"/>
        <v>1</v>
      </c>
      <c r="V16" s="21">
        <f t="shared" si="7"/>
        <v>0</v>
      </c>
      <c r="W16" s="22">
        <f t="shared" si="8"/>
        <v>2</v>
      </c>
      <c r="X16" s="150">
        <f t="shared" si="9"/>
        <v>-2</v>
      </c>
      <c r="Y16" s="21">
        <f t="shared" si="10"/>
        <v>0</v>
      </c>
      <c r="AB16" s="27" t="str">
        <f>J12</f>
        <v>HADAŠČOK Petr</v>
      </c>
      <c r="AC16" s="20">
        <f t="shared" si="11"/>
        <v>2</v>
      </c>
      <c r="AD16" s="150">
        <f t="array" ref="AD16">SUM((home=AB16)*(homescore&gt;visitorscore),(visitor=AB16)*(visitorscore&gt;homescore))</f>
        <v>2</v>
      </c>
      <c r="AE16" s="150">
        <f t="array" ref="AE16">SUM((home=AB16)*(homescore=visitorscore)*ISNUMBER(visitorscore),(visitor=AB16)*(visitorscore=homescore)*ISNUMBER(homescore))</f>
        <v>0</v>
      </c>
      <c r="AF16" s="150">
        <f t="array" ref="AF16">SUM((home=AB16)*(homescore&lt;visitorscore),(visitor=AB16)*(visitorscore&lt;homescore))</f>
        <v>0</v>
      </c>
      <c r="AG16" s="21">
        <f t="shared" ref="AG16" si="32">SUMIF(home,AB16,homescore)+SUMIF(visitor,AB16,visitorscore)</f>
        <v>8</v>
      </c>
      <c r="AH16" s="22">
        <f t="shared" ref="AH16" si="33">SUMIF(home,AB16,visitorscore)+SUMIF(visitor,AB16,homescore)</f>
        <v>1</v>
      </c>
      <c r="AI16" s="81">
        <f t="shared" si="14"/>
        <v>7</v>
      </c>
      <c r="AJ16" s="50">
        <f t="shared" si="15"/>
        <v>4</v>
      </c>
      <c r="AK16" s="13">
        <f t="shared" si="16"/>
        <v>4000070008</v>
      </c>
    </row>
    <row r="17" spans="2:25" ht="7" customHeight="1" thickBot="1" x14ac:dyDescent="0.4">
      <c r="B17" s="80"/>
      <c r="C17" s="28"/>
      <c r="D17" s="28"/>
      <c r="E17" s="24"/>
      <c r="F17" s="24"/>
      <c r="G17" s="24"/>
      <c r="I17" s="80"/>
      <c r="J17" s="23"/>
      <c r="K17" s="81"/>
      <c r="L17" s="30"/>
      <c r="M17" s="24"/>
      <c r="N17" s="30"/>
      <c r="P17" s="25" t="str">
        <f t="array" ref="P17">INDEX(AB7:AB16,MATCH(LARGE($AK$7:$AK$16-ROW($AK$7:$AK$16)/COUNT($AK$7:$AK$16),ROW(P17)-ROW(P$8)+1),$AK$7:$AK$16-ROW($AK$7:$AK$16)/COUNT($AK$7:$AK$16),0))</f>
        <v>VANÍČEK Matyáš</v>
      </c>
      <c r="Q17" s="25">
        <f t="shared" si="25"/>
        <v>1</v>
      </c>
      <c r="R17" s="22">
        <f t="shared" si="3"/>
        <v>1</v>
      </c>
      <c r="S17" s="150">
        <f t="shared" si="4"/>
        <v>0</v>
      </c>
      <c r="T17" s="150">
        <f t="shared" si="5"/>
        <v>0</v>
      </c>
      <c r="U17" s="150">
        <f t="shared" si="6"/>
        <v>1</v>
      </c>
      <c r="V17" s="21">
        <f t="shared" si="7"/>
        <v>1</v>
      </c>
      <c r="W17" s="22">
        <f t="shared" si="8"/>
        <v>5</v>
      </c>
      <c r="X17" s="150">
        <f t="shared" si="9"/>
        <v>-4</v>
      </c>
      <c r="Y17" s="21">
        <f t="shared" si="10"/>
        <v>0</v>
      </c>
    </row>
    <row r="18" spans="2:25" ht="16" customHeight="1" x14ac:dyDescent="0.35">
      <c r="B18" s="58">
        <v>1</v>
      </c>
      <c r="C18" s="59" t="str">
        <f>VLOOKUP(B18,B8:C13,2)</f>
        <v>JUSTRA Michal</v>
      </c>
      <c r="D18" s="28"/>
      <c r="E18" s="60">
        <v>1</v>
      </c>
      <c r="F18" s="61" t="s">
        <v>0</v>
      </c>
      <c r="G18" s="62">
        <v>0</v>
      </c>
      <c r="I18" s="58">
        <v>4</v>
      </c>
      <c r="J18" s="63" t="str">
        <f>VLOOKUP(I18,I8:J13,2)</f>
        <v>KURÁŇ Adam</v>
      </c>
      <c r="K18" s="81"/>
      <c r="L18" s="64">
        <f>IF(E18&gt;G18,1,0)+L16</f>
        <v>3</v>
      </c>
      <c r="M18" s="61" t="s">
        <v>0</v>
      </c>
      <c r="N18" s="65">
        <f>IF(E18&lt;G18,1,0)+N16</f>
        <v>0</v>
      </c>
    </row>
    <row r="19" spans="2:25" ht="16" customHeight="1" x14ac:dyDescent="0.35">
      <c r="B19" s="66">
        <v>2</v>
      </c>
      <c r="C19" s="67" t="str">
        <f>VLOOKUP(B19,B8:C13,2)</f>
        <v>FRÝBA Ondřej</v>
      </c>
      <c r="D19" s="28"/>
      <c r="E19" s="68">
        <v>0</v>
      </c>
      <c r="F19" s="29" t="s">
        <v>0</v>
      </c>
      <c r="G19" s="69">
        <v>1</v>
      </c>
      <c r="I19" s="66">
        <v>1</v>
      </c>
      <c r="J19" s="55" t="str">
        <f>VLOOKUP(I19,I8:J13,2)</f>
        <v>DOHNAL Jiří</v>
      </c>
      <c r="K19" s="81"/>
      <c r="L19" s="70">
        <f>IF(E19&gt;G19,1,0)+L18</f>
        <v>3</v>
      </c>
      <c r="M19" s="29" t="s">
        <v>0</v>
      </c>
      <c r="N19" s="71">
        <f>IF(E19&lt;G19,1,0)+N18</f>
        <v>1</v>
      </c>
    </row>
    <row r="20" spans="2:25" ht="16" customHeight="1" thickBot="1" x14ac:dyDescent="0.4">
      <c r="B20" s="72">
        <v>3</v>
      </c>
      <c r="C20" s="73" t="str">
        <f>VLOOKUP(B20,B8:C13,2)</f>
        <v>VANÍČEK Matyáš</v>
      </c>
      <c r="D20" s="28"/>
      <c r="E20" s="74">
        <v>1</v>
      </c>
      <c r="F20" s="75" t="s">
        <v>0</v>
      </c>
      <c r="G20" s="76">
        <v>5</v>
      </c>
      <c r="I20" s="72">
        <v>5</v>
      </c>
      <c r="J20" s="57" t="str">
        <f>VLOOKUP(I20,I8:J13,2)</f>
        <v>HADAŠČOK Petr</v>
      </c>
      <c r="K20" s="81"/>
      <c r="L20" s="77">
        <f>IF(E20&gt;G20,1,0)+L19</f>
        <v>3</v>
      </c>
      <c r="M20" s="75" t="s">
        <v>0</v>
      </c>
      <c r="N20" s="78">
        <f>IF(E20&lt;G20,1,0)+N19</f>
        <v>2</v>
      </c>
    </row>
    <row r="21" spans="2:25" ht="8" customHeight="1" thickBot="1" x14ac:dyDescent="0.4">
      <c r="B21" s="80"/>
      <c r="C21" s="23"/>
      <c r="E21" s="24"/>
      <c r="F21" s="24"/>
      <c r="G21" s="24"/>
      <c r="I21" s="80"/>
      <c r="J21" s="23"/>
      <c r="K21" s="81"/>
      <c r="L21" s="30"/>
      <c r="M21" s="24"/>
      <c r="N21" s="30"/>
    </row>
    <row r="22" spans="2:25" ht="16" customHeight="1" x14ac:dyDescent="0.35">
      <c r="B22" s="58">
        <v>1</v>
      </c>
      <c r="C22" s="59" t="str">
        <f>VLOOKUP(B22,B8:C13,2)</f>
        <v>JUSTRA Michal</v>
      </c>
      <c r="D22" s="28"/>
      <c r="E22" s="60">
        <v>0</v>
      </c>
      <c r="F22" s="61" t="s">
        <v>0</v>
      </c>
      <c r="G22" s="62">
        <v>0</v>
      </c>
      <c r="I22" s="58">
        <v>1</v>
      </c>
      <c r="J22" s="63" t="str">
        <f>VLOOKUP(I22,I8:J13,2)</f>
        <v>DOHNAL Jiří</v>
      </c>
      <c r="K22" s="81"/>
      <c r="L22" s="64">
        <f>IF(E22&gt;G22,1,0)+L20</f>
        <v>3</v>
      </c>
      <c r="M22" s="61" t="s">
        <v>0</v>
      </c>
      <c r="N22" s="65">
        <f>IF(E22&lt;G22,1,0)+N20</f>
        <v>2</v>
      </c>
    </row>
    <row r="23" spans="2:25" ht="16" customHeight="1" x14ac:dyDescent="0.35">
      <c r="B23" s="66">
        <v>4</v>
      </c>
      <c r="C23" s="67" t="str">
        <f>VLOOKUP(B23,B8:C13,2)</f>
        <v>FRÝBA Dalibor</v>
      </c>
      <c r="D23" s="28"/>
      <c r="E23" s="68">
        <v>0</v>
      </c>
      <c r="F23" s="29" t="s">
        <v>0</v>
      </c>
      <c r="G23" s="69">
        <v>3</v>
      </c>
      <c r="I23" s="66">
        <v>5</v>
      </c>
      <c r="J23" s="55" t="str">
        <f>VLOOKUP(I23,I8:J13,2)</f>
        <v>HADAŠČOK Petr</v>
      </c>
      <c r="K23" s="81"/>
      <c r="L23" s="70">
        <f>IF(E23&gt;G23,1,0)+L22</f>
        <v>3</v>
      </c>
      <c r="M23" s="29" t="s">
        <v>0</v>
      </c>
      <c r="N23" s="71">
        <f>IF(E23&lt;G23,1,0)+N22</f>
        <v>3</v>
      </c>
    </row>
    <row r="24" spans="2:25" ht="16" customHeight="1" thickBot="1" x14ac:dyDescent="0.4">
      <c r="B24" s="72">
        <v>5</v>
      </c>
      <c r="C24" s="73" t="str">
        <f>VLOOKUP(B24,B8:C13,2)</f>
        <v>MATUŠČÍN Jan</v>
      </c>
      <c r="D24" s="28"/>
      <c r="E24" s="74">
        <v>3</v>
      </c>
      <c r="F24" s="75" t="s">
        <v>0</v>
      </c>
      <c r="G24" s="76">
        <v>3</v>
      </c>
      <c r="I24" s="72">
        <v>2</v>
      </c>
      <c r="J24" s="57" t="str">
        <f>VLOOKUP(I24,I8:J13,2)</f>
        <v>HÁJEK Dalibor</v>
      </c>
      <c r="K24" s="81"/>
      <c r="L24" s="77">
        <f>IF(E24&gt;G24,1,0)+L23</f>
        <v>3</v>
      </c>
      <c r="M24" s="75" t="s">
        <v>0</v>
      </c>
      <c r="N24" s="78">
        <f>IF(E24&lt;G24,1,0)+N23</f>
        <v>3</v>
      </c>
    </row>
    <row r="25" spans="2:25" ht="16" thickBot="1" x14ac:dyDescent="0.4">
      <c r="B25" s="79"/>
      <c r="C25" s="23"/>
      <c r="E25" s="24"/>
      <c r="F25" s="24"/>
      <c r="G25" s="24"/>
      <c r="I25" s="80"/>
      <c r="J25" s="23"/>
      <c r="K25" s="81"/>
      <c r="L25" s="30"/>
      <c r="M25" s="24"/>
    </row>
    <row r="26" spans="2:25" ht="19" thickBot="1" x14ac:dyDescent="0.5">
      <c r="E26" s="142">
        <f>SUM(homescore)</f>
        <v>13</v>
      </c>
      <c r="F26" s="143" t="s">
        <v>0</v>
      </c>
      <c r="G26" s="144">
        <f>SUM(visitorscore)</f>
        <v>14</v>
      </c>
      <c r="L26" s="31">
        <f>L24</f>
        <v>3</v>
      </c>
      <c r="M26" s="32" t="s">
        <v>0</v>
      </c>
      <c r="N26" s="33">
        <f>N24</f>
        <v>3</v>
      </c>
    </row>
    <row r="28" spans="2:25" ht="8" customHeight="1" x14ac:dyDescent="0.35"/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737C-2F36-4778-A556-0E035E5C01DC}">
  <dimension ref="AL1:BH154"/>
  <sheetViews>
    <sheetView topLeftCell="AI1" zoomScale="80" zoomScaleNormal="80" workbookViewId="0">
      <selection activeCell="BD18" sqref="BD18"/>
    </sheetView>
  </sheetViews>
  <sheetFormatPr defaultRowHeight="14.5" x14ac:dyDescent="0.35"/>
  <cols>
    <col min="1" max="36" width="8.7265625" customWidth="1"/>
    <col min="38" max="38" width="21" customWidth="1"/>
    <col min="39" max="39" width="4.90625" customWidth="1"/>
    <col min="40" max="47" width="4.1796875" customWidth="1"/>
    <col min="49" max="49" width="17.1796875" customWidth="1"/>
    <col min="50" max="50" width="17.54296875" customWidth="1"/>
    <col min="51" max="51" width="7.90625" customWidth="1"/>
    <col min="52" max="59" width="4.6328125" customWidth="1"/>
    <col min="60" max="60" width="15.26953125" customWidth="1"/>
  </cols>
  <sheetData>
    <row r="1" spans="38:60" x14ac:dyDescent="0.35">
      <c r="AZ1" s="1" t="s">
        <v>1</v>
      </c>
      <c r="BA1" s="2" t="s">
        <v>2</v>
      </c>
      <c r="BB1" s="2" t="s">
        <v>3</v>
      </c>
      <c r="BC1" s="2" t="s">
        <v>4</v>
      </c>
      <c r="BD1" s="3" t="s">
        <v>5</v>
      </c>
      <c r="BE1" s="4" t="s">
        <v>6</v>
      </c>
      <c r="BF1" s="2" t="s">
        <v>7</v>
      </c>
      <c r="BG1" s="3" t="s">
        <v>8</v>
      </c>
      <c r="BH1" s="5" t="s">
        <v>9</v>
      </c>
    </row>
    <row r="2" spans="38:60" x14ac:dyDescent="0.35">
      <c r="AM2" t="s">
        <v>185</v>
      </c>
      <c r="AN2" s="1" t="s">
        <v>1</v>
      </c>
      <c r="AO2" s="2" t="s">
        <v>2</v>
      </c>
      <c r="AP2" s="2" t="s">
        <v>3</v>
      </c>
      <c r="AQ2" s="2" t="s">
        <v>4</v>
      </c>
      <c r="AR2" s="3" t="s">
        <v>5</v>
      </c>
      <c r="AS2" s="4" t="s">
        <v>6</v>
      </c>
      <c r="AT2" s="2" t="s">
        <v>7</v>
      </c>
      <c r="AU2" s="3" t="s">
        <v>8</v>
      </c>
      <c r="AW2" t="str">
        <f>Sestava!B3</f>
        <v>LUDVÍK Vojtěch</v>
      </c>
      <c r="AX2" t="str">
        <f>Sestava!C3</f>
        <v>BHL Žďár nad Sázavou</v>
      </c>
      <c r="AY2">
        <f t="shared" ref="AY2:AY33" si="0">SUMIF(stats_jmena,AW2,stats_k)</f>
        <v>3</v>
      </c>
      <c r="AZ2">
        <f t="shared" ref="AZ2:AZ33" si="1">SUMIF(stats_jmena,AW2,stats_gp)</f>
        <v>9</v>
      </c>
      <c r="BA2">
        <f t="shared" ref="BA2:BA33" si="2">SUMIF(stats_jmena,AW2,stats_w)</f>
        <v>7</v>
      </c>
      <c r="BB2">
        <f t="shared" ref="BB2:BB33" si="3">SUMIF(stats_jmena,AW2,stats_d)</f>
        <v>1</v>
      </c>
      <c r="BC2">
        <f t="shared" ref="BC2:BC33" si="4">SUMIF(stats_jmena,AW2,stats_l)</f>
        <v>1</v>
      </c>
      <c r="BD2">
        <f t="shared" ref="BD2:BD33" si="5">SUMIF(stats_jmena,AW2,stats_gf)</f>
        <v>36</v>
      </c>
      <c r="BE2">
        <f t="shared" ref="BE2:BE33" si="6">SUMIF(stats_jmena,AW2,stats_ga)</f>
        <v>20</v>
      </c>
      <c r="BF2">
        <f t="shared" ref="BF2:BF33" si="7">SUMIF(stats_jmena,AW2,stats_gd)</f>
        <v>16</v>
      </c>
      <c r="BG2">
        <f t="shared" ref="BG2:BG33" si="8">SUMIF(stats_jmena,AW2,stats_pts)</f>
        <v>15</v>
      </c>
      <c r="BH2">
        <f t="shared" ref="BH2:BH19" si="9">AY2+BD2+(-BF2*10000)+BG2*1000000000</f>
        <v>14999840039</v>
      </c>
    </row>
    <row r="3" spans="38:60" x14ac:dyDescent="0.35">
      <c r="AL3" t="str">
        <f>'01'!P8</f>
        <v>LUDVÍK Vojtěch</v>
      </c>
      <c r="AM3">
        <f>'01'!Q8</f>
        <v>1</v>
      </c>
      <c r="AN3">
        <f>'01'!R8</f>
        <v>3</v>
      </c>
      <c r="AO3">
        <f>'01'!S8</f>
        <v>3</v>
      </c>
      <c r="AP3">
        <f>'01'!T8</f>
        <v>0</v>
      </c>
      <c r="AQ3">
        <f>'01'!U8</f>
        <v>0</v>
      </c>
      <c r="AR3">
        <f>'01'!V8</f>
        <v>8</v>
      </c>
      <c r="AS3">
        <f>'01'!W8</f>
        <v>5</v>
      </c>
      <c r="AT3">
        <f>'01'!X8</f>
        <v>3</v>
      </c>
      <c r="AU3">
        <f>'01'!Y8</f>
        <v>6</v>
      </c>
      <c r="AW3" t="str">
        <f>Sestava!B4</f>
        <v>BEDNÁŘ Martin</v>
      </c>
      <c r="AX3" t="str">
        <f>Sestava!C4</f>
        <v>BHL Žďár nad Sázavou</v>
      </c>
      <c r="AY3">
        <f t="shared" si="0"/>
        <v>3</v>
      </c>
      <c r="AZ3">
        <f t="shared" si="1"/>
        <v>9</v>
      </c>
      <c r="BA3">
        <f t="shared" si="2"/>
        <v>4</v>
      </c>
      <c r="BB3">
        <f t="shared" si="3"/>
        <v>1</v>
      </c>
      <c r="BC3">
        <f t="shared" si="4"/>
        <v>4</v>
      </c>
      <c r="BD3">
        <f t="shared" si="5"/>
        <v>17</v>
      </c>
      <c r="BE3">
        <f t="shared" si="6"/>
        <v>12</v>
      </c>
      <c r="BF3">
        <f t="shared" si="7"/>
        <v>5</v>
      </c>
      <c r="BG3">
        <f t="shared" si="8"/>
        <v>9</v>
      </c>
      <c r="BH3">
        <f t="shared" si="9"/>
        <v>8999950020</v>
      </c>
    </row>
    <row r="4" spans="38:60" x14ac:dyDescent="0.35">
      <c r="AL4" t="str">
        <f>'01'!P9</f>
        <v>BEDNÁŘ Martin</v>
      </c>
      <c r="AM4">
        <f>'01'!Q9</f>
        <v>1</v>
      </c>
      <c r="AN4">
        <f>'01'!R9</f>
        <v>3</v>
      </c>
      <c r="AO4">
        <f>'01'!S9</f>
        <v>2</v>
      </c>
      <c r="AP4">
        <f>'01'!T9</f>
        <v>0</v>
      </c>
      <c r="AQ4">
        <f>'01'!U9</f>
        <v>1</v>
      </c>
      <c r="AR4">
        <f>'01'!V9</f>
        <v>6</v>
      </c>
      <c r="AS4">
        <f>'01'!W9</f>
        <v>3</v>
      </c>
      <c r="AT4">
        <f>'01'!X9</f>
        <v>3</v>
      </c>
      <c r="AU4">
        <f>'01'!Y9</f>
        <v>4</v>
      </c>
      <c r="AW4" t="str">
        <f>Sestava!B5</f>
        <v>FRANĚK Ivan</v>
      </c>
      <c r="AX4" t="str">
        <f>Sestava!C5</f>
        <v>THE Orel Bohunice</v>
      </c>
      <c r="AY4">
        <f t="shared" si="0"/>
        <v>3</v>
      </c>
      <c r="AZ4">
        <f t="shared" si="1"/>
        <v>5</v>
      </c>
      <c r="BA4">
        <f t="shared" si="2"/>
        <v>3</v>
      </c>
      <c r="BB4">
        <f t="shared" si="3"/>
        <v>1</v>
      </c>
      <c r="BC4">
        <f t="shared" si="4"/>
        <v>1</v>
      </c>
      <c r="BD4">
        <f t="shared" si="5"/>
        <v>8</v>
      </c>
      <c r="BE4">
        <f t="shared" si="6"/>
        <v>6</v>
      </c>
      <c r="BF4">
        <f t="shared" si="7"/>
        <v>2</v>
      </c>
      <c r="BG4">
        <f t="shared" si="8"/>
        <v>7</v>
      </c>
      <c r="BH4">
        <f t="shared" si="9"/>
        <v>6999980011</v>
      </c>
    </row>
    <row r="5" spans="38:60" x14ac:dyDescent="0.35">
      <c r="AL5" t="str">
        <f>'01'!P10</f>
        <v>FRANĚK Ivan</v>
      </c>
      <c r="AM5">
        <f>'01'!Q10</f>
        <v>1</v>
      </c>
      <c r="AN5">
        <f>'01'!R10</f>
        <v>2</v>
      </c>
      <c r="AO5">
        <f>'01'!S10</f>
        <v>2</v>
      </c>
      <c r="AP5">
        <f>'01'!T10</f>
        <v>0</v>
      </c>
      <c r="AQ5">
        <f>'01'!U10</f>
        <v>0</v>
      </c>
      <c r="AR5">
        <f>'01'!V10</f>
        <v>3</v>
      </c>
      <c r="AS5">
        <f>'01'!W10</f>
        <v>1</v>
      </c>
      <c r="AT5">
        <f>'01'!X10</f>
        <v>2</v>
      </c>
      <c r="AU5">
        <f>'01'!Y10</f>
        <v>4</v>
      </c>
      <c r="AW5" t="str">
        <f>Sestava!B6</f>
        <v>VRÁNA Martin</v>
      </c>
      <c r="AX5" t="str">
        <f>Sestava!C6</f>
        <v>THE Orel Bohunice</v>
      </c>
      <c r="AY5">
        <f t="shared" si="0"/>
        <v>3</v>
      </c>
      <c r="AZ5">
        <f t="shared" si="1"/>
        <v>7</v>
      </c>
      <c r="BA5">
        <f t="shared" si="2"/>
        <v>5</v>
      </c>
      <c r="BB5">
        <f t="shared" si="3"/>
        <v>1</v>
      </c>
      <c r="BC5">
        <f t="shared" si="4"/>
        <v>1</v>
      </c>
      <c r="BD5">
        <f t="shared" si="5"/>
        <v>23</v>
      </c>
      <c r="BE5">
        <f t="shared" si="6"/>
        <v>4</v>
      </c>
      <c r="BF5">
        <f t="shared" si="7"/>
        <v>19</v>
      </c>
      <c r="BG5">
        <f t="shared" si="8"/>
        <v>11</v>
      </c>
      <c r="BH5">
        <f t="shared" si="9"/>
        <v>10999810026</v>
      </c>
    </row>
    <row r="6" spans="38:60" x14ac:dyDescent="0.35">
      <c r="AL6" t="str">
        <f>'01'!P11</f>
        <v>VRÁNA Martin</v>
      </c>
      <c r="AM6">
        <f>'01'!Q11</f>
        <v>1</v>
      </c>
      <c r="AN6">
        <f>'01'!R11</f>
        <v>2</v>
      </c>
      <c r="AO6">
        <f>'01'!S11</f>
        <v>1</v>
      </c>
      <c r="AP6">
        <f>'01'!T11</f>
        <v>0</v>
      </c>
      <c r="AQ6">
        <f>'01'!U11</f>
        <v>1</v>
      </c>
      <c r="AR6">
        <f>'01'!V11</f>
        <v>9</v>
      </c>
      <c r="AS6">
        <f>'01'!W11</f>
        <v>1</v>
      </c>
      <c r="AT6">
        <f>'01'!X11</f>
        <v>8</v>
      </c>
      <c r="AU6">
        <f>'01'!Y11</f>
        <v>2</v>
      </c>
      <c r="AW6" t="str">
        <f>Sestava!B7</f>
        <v>PAVLIŠ Radek</v>
      </c>
      <c r="AX6" t="str">
        <f>Sestava!C7</f>
        <v>THE Orel Bohunice</v>
      </c>
      <c r="AY6">
        <f t="shared" si="0"/>
        <v>2</v>
      </c>
      <c r="AZ6">
        <f t="shared" si="1"/>
        <v>6</v>
      </c>
      <c r="BA6">
        <f t="shared" si="2"/>
        <v>2</v>
      </c>
      <c r="BB6">
        <f t="shared" si="3"/>
        <v>2</v>
      </c>
      <c r="BC6">
        <f t="shared" si="4"/>
        <v>2</v>
      </c>
      <c r="BD6">
        <f t="shared" si="5"/>
        <v>9</v>
      </c>
      <c r="BE6">
        <f t="shared" si="6"/>
        <v>9</v>
      </c>
      <c r="BF6">
        <f t="shared" si="7"/>
        <v>0</v>
      </c>
      <c r="BG6">
        <f t="shared" si="8"/>
        <v>6</v>
      </c>
      <c r="BH6">
        <f t="shared" si="9"/>
        <v>6000000011</v>
      </c>
    </row>
    <row r="7" spans="38:60" x14ac:dyDescent="0.35">
      <c r="AL7" t="str">
        <f>'01'!P12</f>
        <v>PAVLIŠ Radek</v>
      </c>
      <c r="AM7">
        <f>'01'!Q12</f>
        <v>1</v>
      </c>
      <c r="AN7">
        <f>'01'!R12</f>
        <v>3</v>
      </c>
      <c r="AO7">
        <f>'01'!S12</f>
        <v>1</v>
      </c>
      <c r="AP7">
        <f>'01'!T12</f>
        <v>0</v>
      </c>
      <c r="AQ7">
        <f>'01'!U12</f>
        <v>2</v>
      </c>
      <c r="AR7">
        <f>'01'!V12</f>
        <v>5</v>
      </c>
      <c r="AS7">
        <f>'01'!W12</f>
        <v>6</v>
      </c>
      <c r="AT7">
        <f>'01'!X12</f>
        <v>-1</v>
      </c>
      <c r="AU7">
        <f>'01'!Y12</f>
        <v>2</v>
      </c>
      <c r="AW7" t="str">
        <f>Sestava!B8</f>
        <v>ŠVÉDA Petr</v>
      </c>
      <c r="AX7" t="str">
        <f>Sestava!C8</f>
        <v>THE Orel Bohunice</v>
      </c>
      <c r="AY7">
        <f t="shared" si="0"/>
        <v>1</v>
      </c>
      <c r="AZ7">
        <f t="shared" si="1"/>
        <v>1</v>
      </c>
      <c r="BA7">
        <f t="shared" si="2"/>
        <v>0</v>
      </c>
      <c r="BB7">
        <f t="shared" si="3"/>
        <v>0</v>
      </c>
      <c r="BC7">
        <f t="shared" si="4"/>
        <v>1</v>
      </c>
      <c r="BD7">
        <f t="shared" si="5"/>
        <v>4</v>
      </c>
      <c r="BE7">
        <f t="shared" si="6"/>
        <v>6</v>
      </c>
      <c r="BF7">
        <f t="shared" si="7"/>
        <v>-2</v>
      </c>
      <c r="BG7">
        <f t="shared" si="8"/>
        <v>0</v>
      </c>
      <c r="BH7">
        <f t="shared" si="9"/>
        <v>20005</v>
      </c>
    </row>
    <row r="8" spans="38:60" x14ac:dyDescent="0.35">
      <c r="AL8" t="str">
        <f>'01'!P13</f>
        <v>ŠVÉDA Petr</v>
      </c>
      <c r="AM8">
        <f>'01'!Q13</f>
        <v>0</v>
      </c>
      <c r="AN8">
        <f>'01'!R13</f>
        <v>0</v>
      </c>
      <c r="AO8">
        <f>'01'!S13</f>
        <v>0</v>
      </c>
      <c r="AP8">
        <f>'01'!T13</f>
        <v>0</v>
      </c>
      <c r="AQ8">
        <f>'01'!U13</f>
        <v>0</v>
      </c>
      <c r="AR8">
        <f>'01'!V13</f>
        <v>0</v>
      </c>
      <c r="AS8">
        <f>'01'!W13</f>
        <v>0</v>
      </c>
      <c r="AT8">
        <f>'01'!X13</f>
        <v>0</v>
      </c>
      <c r="AU8">
        <f>'01'!Y13</f>
        <v>0</v>
      </c>
      <c r="AW8" t="str">
        <f>Sestava!B9</f>
        <v>KALINA Tomáš</v>
      </c>
      <c r="AX8" t="str">
        <f>Sestava!C9</f>
        <v>BHL Žďár nad Sázavou</v>
      </c>
      <c r="AY8">
        <f t="shared" si="0"/>
        <v>3</v>
      </c>
      <c r="AZ8">
        <f t="shared" si="1"/>
        <v>6</v>
      </c>
      <c r="BA8">
        <f t="shared" si="2"/>
        <v>2</v>
      </c>
      <c r="BB8">
        <f t="shared" si="3"/>
        <v>1</v>
      </c>
      <c r="BC8">
        <f t="shared" si="4"/>
        <v>3</v>
      </c>
      <c r="BD8">
        <f t="shared" si="5"/>
        <v>17</v>
      </c>
      <c r="BE8">
        <f t="shared" si="6"/>
        <v>19</v>
      </c>
      <c r="BF8">
        <f t="shared" si="7"/>
        <v>-2</v>
      </c>
      <c r="BG8">
        <f t="shared" si="8"/>
        <v>5</v>
      </c>
      <c r="BH8">
        <f t="shared" si="9"/>
        <v>5000020020</v>
      </c>
    </row>
    <row r="9" spans="38:60" x14ac:dyDescent="0.35">
      <c r="AL9" t="str">
        <f>'01'!P14</f>
        <v>KALINA Tomáš</v>
      </c>
      <c r="AM9">
        <f>'01'!Q14</f>
        <v>1</v>
      </c>
      <c r="AN9">
        <f>'01'!R14</f>
        <v>1</v>
      </c>
      <c r="AO9">
        <f>'01'!S14</f>
        <v>0</v>
      </c>
      <c r="AP9">
        <f>'01'!T14</f>
        <v>0</v>
      </c>
      <c r="AQ9">
        <f>'01'!U14</f>
        <v>1</v>
      </c>
      <c r="AR9">
        <f>'01'!V14</f>
        <v>1</v>
      </c>
      <c r="AS9">
        <f>'01'!W14</f>
        <v>2</v>
      </c>
      <c r="AT9">
        <f>'01'!X14</f>
        <v>-1</v>
      </c>
      <c r="AU9">
        <f>'01'!Y14</f>
        <v>0</v>
      </c>
      <c r="AW9" t="str">
        <f>Sestava!B10</f>
        <v>VOCÁSEK Jaroslav</v>
      </c>
      <c r="AX9" t="str">
        <f>Sestava!C10</f>
        <v>BHL Žďár nad Sázavou</v>
      </c>
      <c r="AY9">
        <f t="shared" si="0"/>
        <v>2</v>
      </c>
      <c r="AZ9">
        <f t="shared" si="1"/>
        <v>2</v>
      </c>
      <c r="BA9">
        <f t="shared" si="2"/>
        <v>0</v>
      </c>
      <c r="BB9">
        <f t="shared" si="3"/>
        <v>0</v>
      </c>
      <c r="BC9">
        <f t="shared" si="4"/>
        <v>2</v>
      </c>
      <c r="BD9">
        <f t="shared" si="5"/>
        <v>1</v>
      </c>
      <c r="BE9">
        <f t="shared" si="6"/>
        <v>4</v>
      </c>
      <c r="BF9">
        <f t="shared" si="7"/>
        <v>-3</v>
      </c>
      <c r="BG9">
        <f t="shared" si="8"/>
        <v>0</v>
      </c>
      <c r="BH9">
        <f t="shared" si="9"/>
        <v>30003</v>
      </c>
    </row>
    <row r="10" spans="38:60" x14ac:dyDescent="0.35">
      <c r="AL10" t="str">
        <f>'01'!P15</f>
        <v>VOCÁSEK Jaroslav</v>
      </c>
      <c r="AM10">
        <f>'01'!Q15</f>
        <v>1</v>
      </c>
      <c r="AN10">
        <f>'01'!R15</f>
        <v>1</v>
      </c>
      <c r="AO10">
        <f>'01'!S15</f>
        <v>0</v>
      </c>
      <c r="AP10">
        <f>'01'!T15</f>
        <v>0</v>
      </c>
      <c r="AQ10">
        <f>'01'!U15</f>
        <v>1</v>
      </c>
      <c r="AR10">
        <f>'01'!V15</f>
        <v>0</v>
      </c>
      <c r="AS10">
        <f>'01'!W15</f>
        <v>2</v>
      </c>
      <c r="AT10">
        <f>'01'!X15</f>
        <v>-2</v>
      </c>
      <c r="AU10">
        <f>'01'!Y15</f>
        <v>0</v>
      </c>
      <c r="AW10" t="str">
        <f>Sestava!B11</f>
        <v>REZEK Jakub</v>
      </c>
      <c r="AX10" t="str">
        <f>Sestava!C11</f>
        <v>THE Orel Bohunice</v>
      </c>
      <c r="AY10">
        <f t="shared" si="0"/>
        <v>3</v>
      </c>
      <c r="AZ10">
        <f t="shared" si="1"/>
        <v>5</v>
      </c>
      <c r="BA10">
        <f t="shared" si="2"/>
        <v>0</v>
      </c>
      <c r="BB10">
        <f t="shared" si="3"/>
        <v>3</v>
      </c>
      <c r="BC10">
        <f t="shared" si="4"/>
        <v>2</v>
      </c>
      <c r="BD10">
        <f t="shared" si="5"/>
        <v>10</v>
      </c>
      <c r="BE10">
        <f t="shared" si="6"/>
        <v>13</v>
      </c>
      <c r="BF10">
        <f t="shared" si="7"/>
        <v>-3</v>
      </c>
      <c r="BG10">
        <f t="shared" si="8"/>
        <v>3</v>
      </c>
      <c r="BH10">
        <f t="shared" si="9"/>
        <v>3000030013</v>
      </c>
    </row>
    <row r="11" spans="38:60" x14ac:dyDescent="0.35">
      <c r="AL11" t="str">
        <f>'01'!P16</f>
        <v>REZEK Jakub</v>
      </c>
      <c r="AM11">
        <f>'01'!Q16</f>
        <v>1</v>
      </c>
      <c r="AN11">
        <f>'01'!R16</f>
        <v>2</v>
      </c>
      <c r="AO11">
        <f>'01'!S16</f>
        <v>0</v>
      </c>
      <c r="AP11">
        <f>'01'!T16</f>
        <v>0</v>
      </c>
      <c r="AQ11">
        <f>'01'!U16</f>
        <v>2</v>
      </c>
      <c r="AR11">
        <f>'01'!V16</f>
        <v>4</v>
      </c>
      <c r="AS11">
        <f>'01'!W16</f>
        <v>7</v>
      </c>
      <c r="AT11">
        <f>'01'!X16</f>
        <v>-3</v>
      </c>
      <c r="AU11">
        <f>'01'!Y16</f>
        <v>0</v>
      </c>
      <c r="AW11" t="str">
        <f>Sestava!B12</f>
        <v>ŠUSTR Adam</v>
      </c>
      <c r="AX11" t="str">
        <f>Sestava!C12</f>
        <v>BHL Žďár nad Sázavou</v>
      </c>
      <c r="AY11">
        <f t="shared" si="0"/>
        <v>1</v>
      </c>
      <c r="AZ11">
        <f t="shared" si="1"/>
        <v>1</v>
      </c>
      <c r="BA11">
        <f t="shared" si="2"/>
        <v>0</v>
      </c>
      <c r="BB11">
        <f t="shared" si="3"/>
        <v>0</v>
      </c>
      <c r="BC11">
        <f t="shared" si="4"/>
        <v>1</v>
      </c>
      <c r="BD11">
        <f t="shared" si="5"/>
        <v>0</v>
      </c>
      <c r="BE11">
        <f t="shared" si="6"/>
        <v>9</v>
      </c>
      <c r="BF11">
        <f t="shared" si="7"/>
        <v>-9</v>
      </c>
      <c r="BG11">
        <f t="shared" si="8"/>
        <v>0</v>
      </c>
      <c r="BH11">
        <f t="shared" si="9"/>
        <v>90001</v>
      </c>
    </row>
    <row r="12" spans="38:60" x14ac:dyDescent="0.35">
      <c r="AL12" t="str">
        <f>'01'!P17</f>
        <v>ŠUSTR Adam</v>
      </c>
      <c r="AM12">
        <f>'01'!Q17</f>
        <v>1</v>
      </c>
      <c r="AN12">
        <f>'01'!R17</f>
        <v>1</v>
      </c>
      <c r="AO12">
        <f>'01'!S17</f>
        <v>0</v>
      </c>
      <c r="AP12">
        <f>'01'!T17</f>
        <v>0</v>
      </c>
      <c r="AQ12">
        <f>'01'!U17</f>
        <v>1</v>
      </c>
      <c r="AR12">
        <f>'01'!V17</f>
        <v>0</v>
      </c>
      <c r="AS12">
        <f>'01'!W17</f>
        <v>9</v>
      </c>
      <c r="AT12">
        <f>'01'!X17</f>
        <v>-9</v>
      </c>
      <c r="AU12">
        <f>'01'!Y17</f>
        <v>0</v>
      </c>
      <c r="AW12" t="str">
        <f>Sestava!B13</f>
        <v>FEDIČ Lukáš</v>
      </c>
      <c r="AX12" t="str">
        <f>Sestava!C13</f>
        <v>Gunners Břeclav "B"</v>
      </c>
      <c r="AY12">
        <f t="shared" si="0"/>
        <v>4</v>
      </c>
      <c r="AZ12">
        <f t="shared" si="1"/>
        <v>9</v>
      </c>
      <c r="BA12">
        <f t="shared" si="2"/>
        <v>1</v>
      </c>
      <c r="BB12">
        <f t="shared" si="3"/>
        <v>2</v>
      </c>
      <c r="BC12">
        <f t="shared" si="4"/>
        <v>6</v>
      </c>
      <c r="BD12">
        <f t="shared" si="5"/>
        <v>21</v>
      </c>
      <c r="BE12">
        <f t="shared" si="6"/>
        <v>30</v>
      </c>
      <c r="BF12">
        <f t="shared" si="7"/>
        <v>-9</v>
      </c>
      <c r="BG12">
        <f t="shared" si="8"/>
        <v>4</v>
      </c>
      <c r="BH12">
        <f t="shared" si="9"/>
        <v>4000090025</v>
      </c>
    </row>
    <row r="13" spans="38:60" x14ac:dyDescent="0.35">
      <c r="AL13" t="str">
        <f>'02'!P8</f>
        <v>LUDVÍK Vojtěch</v>
      </c>
      <c r="AM13">
        <f>'02'!Q8</f>
        <v>1</v>
      </c>
      <c r="AN13">
        <f>'02'!R8</f>
        <v>3</v>
      </c>
      <c r="AO13">
        <f>'02'!S8</f>
        <v>2</v>
      </c>
      <c r="AP13">
        <f>'02'!T8</f>
        <v>1</v>
      </c>
      <c r="AQ13">
        <f>'02'!U8</f>
        <v>0</v>
      </c>
      <c r="AR13">
        <f>'02'!V8</f>
        <v>13</v>
      </c>
      <c r="AS13">
        <f>'02'!W8</f>
        <v>7</v>
      </c>
      <c r="AT13">
        <f>'02'!X8</f>
        <v>6</v>
      </c>
      <c r="AU13">
        <f>'02'!Y8</f>
        <v>5</v>
      </c>
      <c r="AW13" t="str">
        <f>Sestava!B14</f>
        <v>DOLEŽAL Jan</v>
      </c>
      <c r="AX13" t="str">
        <f>Sestava!C14</f>
        <v>Gunners Břeclav "B"</v>
      </c>
      <c r="AY13">
        <f t="shared" si="0"/>
        <v>4</v>
      </c>
      <c r="AZ13">
        <f t="shared" si="1"/>
        <v>11</v>
      </c>
      <c r="BA13">
        <f t="shared" si="2"/>
        <v>6</v>
      </c>
      <c r="BB13">
        <f t="shared" si="3"/>
        <v>2</v>
      </c>
      <c r="BC13">
        <f t="shared" si="4"/>
        <v>3</v>
      </c>
      <c r="BD13">
        <f t="shared" si="5"/>
        <v>33</v>
      </c>
      <c r="BE13">
        <f t="shared" si="6"/>
        <v>33</v>
      </c>
      <c r="BF13">
        <f t="shared" si="7"/>
        <v>0</v>
      </c>
      <c r="BG13">
        <f t="shared" si="8"/>
        <v>14</v>
      </c>
      <c r="BH13">
        <f t="shared" si="9"/>
        <v>14000000037</v>
      </c>
    </row>
    <row r="14" spans="38:60" x14ac:dyDescent="0.35">
      <c r="AL14" t="str">
        <f>'02'!P9</f>
        <v>KALINA Tomáš</v>
      </c>
      <c r="AM14">
        <f>'02'!Q9</f>
        <v>1</v>
      </c>
      <c r="AN14">
        <f>'02'!R9</f>
        <v>3</v>
      </c>
      <c r="AO14">
        <f>'02'!S9</f>
        <v>2</v>
      </c>
      <c r="AP14">
        <f>'02'!T9</f>
        <v>0</v>
      </c>
      <c r="AQ14">
        <f>'02'!U9</f>
        <v>1</v>
      </c>
      <c r="AR14">
        <f>'02'!V9</f>
        <v>14</v>
      </c>
      <c r="AS14">
        <f>'02'!W9</f>
        <v>13</v>
      </c>
      <c r="AT14">
        <f>'02'!X9</f>
        <v>1</v>
      </c>
      <c r="AU14">
        <f>'02'!Y9</f>
        <v>4</v>
      </c>
      <c r="AW14" t="str">
        <f>Sestava!B15</f>
        <v>STOHANZL Erik</v>
      </c>
      <c r="AX14" t="str">
        <f>Sestava!C15</f>
        <v>Gunners Břeclav "B"</v>
      </c>
      <c r="AY14">
        <f t="shared" si="0"/>
        <v>4</v>
      </c>
      <c r="AZ14">
        <f t="shared" si="1"/>
        <v>7</v>
      </c>
      <c r="BA14">
        <f t="shared" si="2"/>
        <v>3</v>
      </c>
      <c r="BB14">
        <f t="shared" si="3"/>
        <v>2</v>
      </c>
      <c r="BC14">
        <f t="shared" si="4"/>
        <v>2</v>
      </c>
      <c r="BD14">
        <f t="shared" si="5"/>
        <v>12</v>
      </c>
      <c r="BE14">
        <f t="shared" si="6"/>
        <v>11</v>
      </c>
      <c r="BF14">
        <f t="shared" si="7"/>
        <v>1</v>
      </c>
      <c r="BG14">
        <f t="shared" si="8"/>
        <v>8</v>
      </c>
      <c r="BH14">
        <f t="shared" si="9"/>
        <v>7999990016</v>
      </c>
    </row>
    <row r="15" spans="38:60" x14ac:dyDescent="0.35">
      <c r="AL15" t="str">
        <f>'02'!P10</f>
        <v>DOLEŽAL Jan</v>
      </c>
      <c r="AM15">
        <f>'02'!Q10</f>
        <v>1</v>
      </c>
      <c r="AN15">
        <f>'02'!R10</f>
        <v>3</v>
      </c>
      <c r="AO15">
        <f>'02'!S10</f>
        <v>2</v>
      </c>
      <c r="AP15">
        <f>'02'!T10</f>
        <v>0</v>
      </c>
      <c r="AQ15">
        <f>'02'!U10</f>
        <v>1</v>
      </c>
      <c r="AR15">
        <f>'02'!V10</f>
        <v>11</v>
      </c>
      <c r="AS15">
        <f>'02'!W10</f>
        <v>11</v>
      </c>
      <c r="AT15">
        <f>'02'!X10</f>
        <v>0</v>
      </c>
      <c r="AU15">
        <f>'02'!Y10</f>
        <v>4</v>
      </c>
      <c r="AW15" t="str">
        <f>Sestava!B16</f>
        <v>KAŇA Simon</v>
      </c>
      <c r="AX15" t="str">
        <f>Sestava!C16</f>
        <v>Gunners Břeclav "B"</v>
      </c>
      <c r="AY15">
        <f t="shared" si="0"/>
        <v>4</v>
      </c>
      <c r="AZ15">
        <f t="shared" si="1"/>
        <v>7</v>
      </c>
      <c r="BA15">
        <f t="shared" si="2"/>
        <v>0</v>
      </c>
      <c r="BB15">
        <f t="shared" si="3"/>
        <v>6</v>
      </c>
      <c r="BC15">
        <f t="shared" si="4"/>
        <v>1</v>
      </c>
      <c r="BD15">
        <f t="shared" si="5"/>
        <v>11</v>
      </c>
      <c r="BE15">
        <f t="shared" si="6"/>
        <v>17</v>
      </c>
      <c r="BF15">
        <f t="shared" si="7"/>
        <v>-6</v>
      </c>
      <c r="BG15">
        <f t="shared" si="8"/>
        <v>6</v>
      </c>
      <c r="BH15">
        <f t="shared" si="9"/>
        <v>6000060015</v>
      </c>
    </row>
    <row r="16" spans="38:60" x14ac:dyDescent="0.35">
      <c r="AL16" t="str">
        <f>'02'!P11</f>
        <v>BEDNÁŘ Martin</v>
      </c>
      <c r="AM16">
        <f>'02'!Q11</f>
        <v>1</v>
      </c>
      <c r="AN16">
        <f>'02'!R11</f>
        <v>3</v>
      </c>
      <c r="AO16">
        <f>'02'!S11</f>
        <v>1</v>
      </c>
      <c r="AP16">
        <f>'02'!T11</f>
        <v>1</v>
      </c>
      <c r="AQ16">
        <f>'02'!U11</f>
        <v>1</v>
      </c>
      <c r="AR16">
        <f>'02'!V11</f>
        <v>3</v>
      </c>
      <c r="AS16">
        <f>'02'!W11</f>
        <v>3</v>
      </c>
      <c r="AT16">
        <f>'02'!X11</f>
        <v>0</v>
      </c>
      <c r="AU16">
        <f>'02'!Y11</f>
        <v>3</v>
      </c>
      <c r="AW16" t="str">
        <f>Sestava!B17</f>
        <v>SOTCHI Dan</v>
      </c>
      <c r="AX16" t="str">
        <f>Sestava!C17</f>
        <v>Gunners Břeclav "B"</v>
      </c>
      <c r="AY16">
        <f t="shared" si="0"/>
        <v>2</v>
      </c>
      <c r="AZ16">
        <f t="shared" si="1"/>
        <v>2</v>
      </c>
      <c r="BA16">
        <f t="shared" si="2"/>
        <v>0</v>
      </c>
      <c r="BB16">
        <f t="shared" si="3"/>
        <v>0</v>
      </c>
      <c r="BC16">
        <f t="shared" si="4"/>
        <v>2</v>
      </c>
      <c r="BD16">
        <f t="shared" si="5"/>
        <v>1</v>
      </c>
      <c r="BE16">
        <f t="shared" si="6"/>
        <v>6</v>
      </c>
      <c r="BF16">
        <f t="shared" si="7"/>
        <v>-5</v>
      </c>
      <c r="BG16">
        <f t="shared" si="8"/>
        <v>0</v>
      </c>
      <c r="BH16">
        <f t="shared" si="9"/>
        <v>50003</v>
      </c>
    </row>
    <row r="17" spans="38:60" x14ac:dyDescent="0.35">
      <c r="AL17" t="str">
        <f>'02'!P12</f>
        <v>KAŇA Simon</v>
      </c>
      <c r="AM17">
        <f>'02'!Q12</f>
        <v>1</v>
      </c>
      <c r="AN17">
        <f>'02'!R12</f>
        <v>2</v>
      </c>
      <c r="AO17">
        <f>'02'!S12</f>
        <v>0</v>
      </c>
      <c r="AP17">
        <f>'02'!T12</f>
        <v>2</v>
      </c>
      <c r="AQ17">
        <f>'02'!U12</f>
        <v>0</v>
      </c>
      <c r="AR17">
        <f>'02'!V12</f>
        <v>4</v>
      </c>
      <c r="AS17">
        <f>'02'!W12</f>
        <v>4</v>
      </c>
      <c r="AT17">
        <f>'02'!X12</f>
        <v>0</v>
      </c>
      <c r="AU17">
        <f>'02'!Y12</f>
        <v>2</v>
      </c>
      <c r="AW17" t="str">
        <f>Sestava!B18</f>
        <v>DOHNAL Jiří</v>
      </c>
      <c r="AX17" t="str">
        <f>Sestava!C18</f>
        <v>B.H.C. Dobrá</v>
      </c>
      <c r="AY17">
        <f t="shared" si="0"/>
        <v>4</v>
      </c>
      <c r="AZ17">
        <f t="shared" si="1"/>
        <v>12</v>
      </c>
      <c r="BA17">
        <f t="shared" si="2"/>
        <v>7</v>
      </c>
      <c r="BB17">
        <f t="shared" si="3"/>
        <v>4</v>
      </c>
      <c r="BC17">
        <f t="shared" si="4"/>
        <v>1</v>
      </c>
      <c r="BD17">
        <f t="shared" si="5"/>
        <v>46</v>
      </c>
      <c r="BE17">
        <f t="shared" si="6"/>
        <v>20</v>
      </c>
      <c r="BF17">
        <f t="shared" si="7"/>
        <v>26</v>
      </c>
      <c r="BG17">
        <f t="shared" si="8"/>
        <v>18</v>
      </c>
      <c r="BH17">
        <f t="shared" si="9"/>
        <v>17999740050</v>
      </c>
    </row>
    <row r="18" spans="38:60" x14ac:dyDescent="0.35">
      <c r="AL18" t="str">
        <f>'02'!P13</f>
        <v>VOCÁSEK Jaroslav</v>
      </c>
      <c r="AM18">
        <f>'02'!Q13</f>
        <v>0</v>
      </c>
      <c r="AN18">
        <f>'02'!R13</f>
        <v>0</v>
      </c>
      <c r="AO18">
        <f>'02'!S13</f>
        <v>0</v>
      </c>
      <c r="AP18">
        <f>'02'!T13</f>
        <v>0</v>
      </c>
      <c r="AQ18">
        <f>'02'!U13</f>
        <v>0</v>
      </c>
      <c r="AR18">
        <f>'02'!V13</f>
        <v>0</v>
      </c>
      <c r="AS18">
        <f>'02'!W13</f>
        <v>0</v>
      </c>
      <c r="AT18">
        <f>'02'!X13</f>
        <v>0</v>
      </c>
      <c r="AU18">
        <f>'02'!Y13</f>
        <v>0</v>
      </c>
      <c r="AW18" t="str">
        <f>Sestava!B19</f>
        <v>HÁJEK Dalibor</v>
      </c>
      <c r="AX18" t="str">
        <f>Sestava!C19</f>
        <v>B.H.C. Dobrá</v>
      </c>
      <c r="AY18">
        <f t="shared" si="0"/>
        <v>4</v>
      </c>
      <c r="AZ18">
        <f t="shared" si="1"/>
        <v>8</v>
      </c>
      <c r="BA18">
        <f t="shared" si="2"/>
        <v>2</v>
      </c>
      <c r="BB18">
        <f t="shared" si="3"/>
        <v>3</v>
      </c>
      <c r="BC18">
        <f t="shared" si="4"/>
        <v>3</v>
      </c>
      <c r="BD18">
        <f t="shared" si="5"/>
        <v>21</v>
      </c>
      <c r="BE18">
        <f t="shared" si="6"/>
        <v>21</v>
      </c>
      <c r="BF18">
        <f t="shared" si="7"/>
        <v>0</v>
      </c>
      <c r="BG18">
        <f t="shared" si="8"/>
        <v>7</v>
      </c>
      <c r="BH18">
        <f t="shared" si="9"/>
        <v>7000000025</v>
      </c>
    </row>
    <row r="19" spans="38:60" x14ac:dyDescent="0.35">
      <c r="AL19" t="str">
        <f>'02'!P14</f>
        <v>ŠUSTR Adam</v>
      </c>
      <c r="AM19">
        <f>'02'!Q14</f>
        <v>0</v>
      </c>
      <c r="AN19">
        <f>'02'!R14</f>
        <v>0</v>
      </c>
      <c r="AO19">
        <f>'02'!S14</f>
        <v>0</v>
      </c>
      <c r="AP19">
        <f>'02'!T14</f>
        <v>0</v>
      </c>
      <c r="AQ19">
        <f>'02'!U14</f>
        <v>0</v>
      </c>
      <c r="AR19">
        <f>'02'!V14</f>
        <v>0</v>
      </c>
      <c r="AS19">
        <f>'02'!W14</f>
        <v>0</v>
      </c>
      <c r="AT19">
        <f>'02'!X14</f>
        <v>0</v>
      </c>
      <c r="AU19">
        <f>'02'!Y14</f>
        <v>0</v>
      </c>
      <c r="AW19" t="str">
        <f>Sestava!B20</f>
        <v>HADAŠČOK Petr</v>
      </c>
      <c r="AX19" t="str">
        <f>Sestava!C20</f>
        <v>B.H.C. Dobrá</v>
      </c>
      <c r="AY19">
        <f t="shared" si="0"/>
        <v>4</v>
      </c>
      <c r="AZ19">
        <f t="shared" si="1"/>
        <v>7</v>
      </c>
      <c r="BA19">
        <f t="shared" si="2"/>
        <v>3</v>
      </c>
      <c r="BB19">
        <f t="shared" si="3"/>
        <v>2</v>
      </c>
      <c r="BC19">
        <f t="shared" si="4"/>
        <v>2</v>
      </c>
      <c r="BD19">
        <f t="shared" si="5"/>
        <v>13</v>
      </c>
      <c r="BE19">
        <f t="shared" si="6"/>
        <v>8</v>
      </c>
      <c r="BF19">
        <f t="shared" si="7"/>
        <v>5</v>
      </c>
      <c r="BG19">
        <f t="shared" si="8"/>
        <v>8</v>
      </c>
      <c r="BH19">
        <f t="shared" si="9"/>
        <v>7999950017</v>
      </c>
    </row>
    <row r="20" spans="38:60" x14ac:dyDescent="0.35">
      <c r="AL20" t="str">
        <f>'02'!P15</f>
        <v>SOTCHI Dan</v>
      </c>
      <c r="AM20">
        <f>'02'!Q15</f>
        <v>0</v>
      </c>
      <c r="AN20">
        <f>'02'!R15</f>
        <v>0</v>
      </c>
      <c r="AO20">
        <f>'02'!S15</f>
        <v>0</v>
      </c>
      <c r="AP20">
        <f>'02'!T15</f>
        <v>0</v>
      </c>
      <c r="AQ20">
        <f>'02'!U15</f>
        <v>0</v>
      </c>
      <c r="AR20">
        <f>'02'!V15</f>
        <v>0</v>
      </c>
      <c r="AS20">
        <f>'02'!W15</f>
        <v>0</v>
      </c>
      <c r="AT20">
        <f>'02'!X15</f>
        <v>0</v>
      </c>
      <c r="AU20">
        <f>'02'!Y15</f>
        <v>0</v>
      </c>
      <c r="AW20" t="str">
        <f>Sestava!B21</f>
        <v>BILKO Jan</v>
      </c>
      <c r="AX20" t="str">
        <f>Sestava!C21</f>
        <v>B.H.C. Dobrá</v>
      </c>
      <c r="AY20">
        <f t="shared" si="0"/>
        <v>4</v>
      </c>
      <c r="AZ20">
        <f t="shared" si="1"/>
        <v>4</v>
      </c>
      <c r="BA20">
        <f t="shared" si="2"/>
        <v>0</v>
      </c>
      <c r="BB20">
        <f t="shared" si="3"/>
        <v>0</v>
      </c>
      <c r="BC20">
        <f t="shared" si="4"/>
        <v>4</v>
      </c>
      <c r="BD20">
        <f t="shared" si="5"/>
        <v>6</v>
      </c>
      <c r="BE20">
        <f t="shared" si="6"/>
        <v>14</v>
      </c>
      <c r="BF20">
        <f t="shared" si="7"/>
        <v>-8</v>
      </c>
      <c r="BG20">
        <f t="shared" si="8"/>
        <v>0</v>
      </c>
      <c r="BH20">
        <f>AY20+BD20+(-BF20*10000)+BG20*1000000000</f>
        <v>80010</v>
      </c>
    </row>
    <row r="21" spans="38:60" x14ac:dyDescent="0.35">
      <c r="AL21" t="str">
        <f>'02'!P16</f>
        <v>STOHANZL Erik</v>
      </c>
      <c r="AM21">
        <f>'02'!Q16</f>
        <v>1</v>
      </c>
      <c r="AN21">
        <f>'02'!R16</f>
        <v>1</v>
      </c>
      <c r="AO21">
        <f>'02'!S16</f>
        <v>0</v>
      </c>
      <c r="AP21">
        <f>'02'!T16</f>
        <v>0</v>
      </c>
      <c r="AQ21">
        <f>'02'!U16</f>
        <v>1</v>
      </c>
      <c r="AR21">
        <f>'02'!V16</f>
        <v>1</v>
      </c>
      <c r="AS21">
        <f>'02'!W16</f>
        <v>3</v>
      </c>
      <c r="AT21">
        <f>'02'!X16</f>
        <v>-2</v>
      </c>
      <c r="AU21">
        <f>'02'!Y16</f>
        <v>0</v>
      </c>
      <c r="AW21" t="str">
        <f>Sestava!B22</f>
        <v>KURÁŇ Adam</v>
      </c>
      <c r="AX21" t="str">
        <f>Sestava!C22</f>
        <v>B.H.C. Dobrá</v>
      </c>
      <c r="AY21">
        <f t="shared" si="0"/>
        <v>4</v>
      </c>
      <c r="AZ21">
        <f t="shared" si="1"/>
        <v>5</v>
      </c>
      <c r="BA21">
        <f t="shared" si="2"/>
        <v>1</v>
      </c>
      <c r="BB21">
        <f t="shared" si="3"/>
        <v>0</v>
      </c>
      <c r="BC21">
        <f t="shared" si="4"/>
        <v>4</v>
      </c>
      <c r="BD21">
        <f t="shared" si="5"/>
        <v>7</v>
      </c>
      <c r="BE21">
        <f t="shared" si="6"/>
        <v>11</v>
      </c>
      <c r="BF21">
        <f t="shared" si="7"/>
        <v>-4</v>
      </c>
      <c r="BG21">
        <f t="shared" si="8"/>
        <v>2</v>
      </c>
      <c r="BH21">
        <f t="shared" ref="BH21:BH84" si="10">AY21+BD21+(-BF21*10000)+BG21*1000000000</f>
        <v>2000040011</v>
      </c>
    </row>
    <row r="22" spans="38:60" x14ac:dyDescent="0.35">
      <c r="AL22" t="str">
        <f>'02'!P17</f>
        <v>FEDIČ Lukáš</v>
      </c>
      <c r="AM22">
        <f>'02'!Q17</f>
        <v>1</v>
      </c>
      <c r="AN22">
        <f>'02'!R17</f>
        <v>3</v>
      </c>
      <c r="AO22">
        <f>'02'!S17</f>
        <v>0</v>
      </c>
      <c r="AP22">
        <f>'02'!T17</f>
        <v>0</v>
      </c>
      <c r="AQ22">
        <f>'02'!U17</f>
        <v>3</v>
      </c>
      <c r="AR22">
        <f>'02'!V17</f>
        <v>7</v>
      </c>
      <c r="AS22">
        <f>'02'!W17</f>
        <v>12</v>
      </c>
      <c r="AT22">
        <f>'02'!X17</f>
        <v>-5</v>
      </c>
      <c r="AU22">
        <f>'02'!Y17</f>
        <v>0</v>
      </c>
      <c r="AW22" t="str">
        <f>Sestava!B23</f>
        <v>NAGY Jiří</v>
      </c>
      <c r="AX22" t="str">
        <f>Sestava!C23</f>
        <v>TJ Sokol Stochov</v>
      </c>
      <c r="AY22">
        <f t="shared" si="0"/>
        <v>5</v>
      </c>
      <c r="AZ22">
        <f t="shared" si="1"/>
        <v>14</v>
      </c>
      <c r="BA22">
        <f t="shared" si="2"/>
        <v>7</v>
      </c>
      <c r="BB22">
        <f t="shared" si="3"/>
        <v>5</v>
      </c>
      <c r="BC22">
        <f t="shared" si="4"/>
        <v>2</v>
      </c>
      <c r="BD22">
        <f t="shared" si="5"/>
        <v>41</v>
      </c>
      <c r="BE22">
        <f t="shared" si="6"/>
        <v>27</v>
      </c>
      <c r="BF22">
        <f t="shared" si="7"/>
        <v>14</v>
      </c>
      <c r="BG22">
        <f t="shared" si="8"/>
        <v>19</v>
      </c>
      <c r="BH22">
        <f t="shared" si="10"/>
        <v>18999860046</v>
      </c>
    </row>
    <row r="23" spans="38:60" x14ac:dyDescent="0.35">
      <c r="AL23" t="str">
        <f>'03'!P8</f>
        <v>VRÁNA Martin</v>
      </c>
      <c r="AM23">
        <f>'03'!Q8</f>
        <v>1</v>
      </c>
      <c r="AN23">
        <f>'03'!R8</f>
        <v>2</v>
      </c>
      <c r="AO23">
        <f>'03'!S8</f>
        <v>2</v>
      </c>
      <c r="AP23">
        <f>'03'!T8</f>
        <v>0</v>
      </c>
      <c r="AQ23">
        <f>'03'!U8</f>
        <v>0</v>
      </c>
      <c r="AR23">
        <f>'03'!V8</f>
        <v>9</v>
      </c>
      <c r="AS23">
        <f>'03'!W8</f>
        <v>1</v>
      </c>
      <c r="AT23">
        <f>'03'!X8</f>
        <v>8</v>
      </c>
      <c r="AU23">
        <f>'03'!Y8</f>
        <v>4</v>
      </c>
      <c r="AW23" t="str">
        <f>Sestava!B24</f>
        <v>ŠÍMA Pavel</v>
      </c>
      <c r="AX23" t="str">
        <f>Sestava!C24</f>
        <v>TJ Sokol Stochov</v>
      </c>
      <c r="AY23">
        <f t="shared" si="0"/>
        <v>5</v>
      </c>
      <c r="AZ23">
        <f t="shared" si="1"/>
        <v>10</v>
      </c>
      <c r="BA23">
        <f t="shared" si="2"/>
        <v>4</v>
      </c>
      <c r="BB23">
        <f t="shared" si="3"/>
        <v>0</v>
      </c>
      <c r="BC23">
        <f t="shared" si="4"/>
        <v>6</v>
      </c>
      <c r="BD23">
        <f t="shared" si="5"/>
        <v>29</v>
      </c>
      <c r="BE23">
        <f t="shared" si="6"/>
        <v>40</v>
      </c>
      <c r="BF23">
        <f t="shared" si="7"/>
        <v>-11</v>
      </c>
      <c r="BG23">
        <f t="shared" si="8"/>
        <v>8</v>
      </c>
      <c r="BH23">
        <f t="shared" si="10"/>
        <v>8000110034</v>
      </c>
    </row>
    <row r="24" spans="38:60" x14ac:dyDescent="0.35">
      <c r="AL24" t="str">
        <f>'03'!P9</f>
        <v>DOLEŽAL Jan</v>
      </c>
      <c r="AM24">
        <f>'03'!Q9</f>
        <v>1</v>
      </c>
      <c r="AN24">
        <f>'03'!R9</f>
        <v>3</v>
      </c>
      <c r="AO24">
        <f>'03'!S9</f>
        <v>1</v>
      </c>
      <c r="AP24">
        <f>'03'!T9</f>
        <v>2</v>
      </c>
      <c r="AQ24">
        <f>'03'!U9</f>
        <v>0</v>
      </c>
      <c r="AR24">
        <f>'03'!V9</f>
        <v>6</v>
      </c>
      <c r="AS24">
        <f>'03'!W9</f>
        <v>5</v>
      </c>
      <c r="AT24">
        <f>'03'!X9</f>
        <v>1</v>
      </c>
      <c r="AU24">
        <f>'03'!Y9</f>
        <v>4</v>
      </c>
      <c r="AW24" t="str">
        <f>Sestava!B25</f>
        <v>NAVRÁTIL Petr</v>
      </c>
      <c r="AX24" t="str">
        <f>Sestava!C25</f>
        <v>TJ Sokol Stochov</v>
      </c>
      <c r="AY24">
        <f t="shared" si="0"/>
        <v>5</v>
      </c>
      <c r="AZ24">
        <f t="shared" si="1"/>
        <v>13</v>
      </c>
      <c r="BA24">
        <f t="shared" si="2"/>
        <v>7</v>
      </c>
      <c r="BB24">
        <f t="shared" si="3"/>
        <v>3</v>
      </c>
      <c r="BC24">
        <f t="shared" si="4"/>
        <v>3</v>
      </c>
      <c r="BD24">
        <f t="shared" si="5"/>
        <v>37</v>
      </c>
      <c r="BE24">
        <f t="shared" si="6"/>
        <v>29</v>
      </c>
      <c r="BF24">
        <f t="shared" si="7"/>
        <v>8</v>
      </c>
      <c r="BG24">
        <f t="shared" si="8"/>
        <v>17</v>
      </c>
      <c r="BH24">
        <f t="shared" si="10"/>
        <v>16999920042</v>
      </c>
    </row>
    <row r="25" spans="38:60" x14ac:dyDescent="0.35">
      <c r="AL25" t="str">
        <f>'03'!P10</f>
        <v>PAVLIŠ Radek</v>
      </c>
      <c r="AM25">
        <f>'03'!Q10</f>
        <v>1</v>
      </c>
      <c r="AN25">
        <f>'03'!R10</f>
        <v>3</v>
      </c>
      <c r="AO25">
        <f>'03'!S10</f>
        <v>1</v>
      </c>
      <c r="AP25">
        <f>'03'!T10</f>
        <v>2</v>
      </c>
      <c r="AQ25">
        <f>'03'!U10</f>
        <v>0</v>
      </c>
      <c r="AR25">
        <f>'03'!V10</f>
        <v>4</v>
      </c>
      <c r="AS25">
        <f>'03'!W10</f>
        <v>3</v>
      </c>
      <c r="AT25">
        <f>'03'!X10</f>
        <v>1</v>
      </c>
      <c r="AU25">
        <f>'03'!Y10</f>
        <v>4</v>
      </c>
      <c r="AW25" t="str">
        <f>Sestava!B26</f>
        <v>BERAN Filip</v>
      </c>
      <c r="AX25" t="str">
        <f>Sestava!C26</f>
        <v>TJ Sokol Stochov</v>
      </c>
      <c r="AY25">
        <f t="shared" si="0"/>
        <v>4</v>
      </c>
      <c r="AZ25">
        <f t="shared" si="1"/>
        <v>8</v>
      </c>
      <c r="BA25">
        <f t="shared" si="2"/>
        <v>2</v>
      </c>
      <c r="BB25">
        <f t="shared" si="3"/>
        <v>0</v>
      </c>
      <c r="BC25">
        <f t="shared" si="4"/>
        <v>6</v>
      </c>
      <c r="BD25">
        <f t="shared" si="5"/>
        <v>17</v>
      </c>
      <c r="BE25">
        <f t="shared" si="6"/>
        <v>40</v>
      </c>
      <c r="BF25">
        <f t="shared" si="7"/>
        <v>-23</v>
      </c>
      <c r="BG25">
        <f t="shared" si="8"/>
        <v>4</v>
      </c>
      <c r="BH25">
        <f t="shared" si="10"/>
        <v>4000230021</v>
      </c>
    </row>
    <row r="26" spans="38:60" x14ac:dyDescent="0.35">
      <c r="AL26" t="str">
        <f>'03'!P11</f>
        <v>GRYM Tomáš</v>
      </c>
      <c r="AM26">
        <f>'03'!Q11</f>
        <v>1</v>
      </c>
      <c r="AN26">
        <f>'03'!R11</f>
        <v>2</v>
      </c>
      <c r="AO26">
        <f>'03'!S11</f>
        <v>0</v>
      </c>
      <c r="AP26">
        <f>'03'!T11</f>
        <v>2</v>
      </c>
      <c r="AQ26">
        <f>'03'!U11</f>
        <v>0</v>
      </c>
      <c r="AR26">
        <f>'03'!V11</f>
        <v>6</v>
      </c>
      <c r="AS26">
        <f>'03'!W11</f>
        <v>6</v>
      </c>
      <c r="AT26">
        <f>'03'!X11</f>
        <v>0</v>
      </c>
      <c r="AU26">
        <f>'03'!Y11</f>
        <v>2</v>
      </c>
      <c r="AW26" t="str">
        <f>Sestava!B27</f>
        <v>STLOUKAL Mojmír</v>
      </c>
      <c r="AX26" t="str">
        <f>Sestava!C27</f>
        <v>BHK IQ Boskovice "B"</v>
      </c>
      <c r="AY26">
        <f t="shared" si="0"/>
        <v>3</v>
      </c>
      <c r="AZ26">
        <f t="shared" si="1"/>
        <v>9</v>
      </c>
      <c r="BA26">
        <f t="shared" si="2"/>
        <v>3</v>
      </c>
      <c r="BB26">
        <f t="shared" si="3"/>
        <v>3</v>
      </c>
      <c r="BC26">
        <f t="shared" si="4"/>
        <v>3</v>
      </c>
      <c r="BD26">
        <f t="shared" si="5"/>
        <v>17</v>
      </c>
      <c r="BE26">
        <f t="shared" si="6"/>
        <v>13</v>
      </c>
      <c r="BF26">
        <f t="shared" si="7"/>
        <v>4</v>
      </c>
      <c r="BG26">
        <f t="shared" si="8"/>
        <v>9</v>
      </c>
      <c r="BH26">
        <f t="shared" si="10"/>
        <v>8999960020</v>
      </c>
    </row>
    <row r="27" spans="38:60" x14ac:dyDescent="0.35">
      <c r="AL27" t="str">
        <f>'03'!P12</f>
        <v>REZEK Jakub</v>
      </c>
      <c r="AM27">
        <f>'03'!Q12</f>
        <v>1</v>
      </c>
      <c r="AN27">
        <f>'03'!R12</f>
        <v>1</v>
      </c>
      <c r="AO27">
        <f>'03'!S12</f>
        <v>0</v>
      </c>
      <c r="AP27">
        <f>'03'!T12</f>
        <v>1</v>
      </c>
      <c r="AQ27">
        <f>'03'!U12</f>
        <v>0</v>
      </c>
      <c r="AR27">
        <f>'03'!V12</f>
        <v>2</v>
      </c>
      <c r="AS27">
        <f>'03'!W12</f>
        <v>2</v>
      </c>
      <c r="AT27">
        <f>'03'!X12</f>
        <v>0</v>
      </c>
      <c r="AU27">
        <f>'03'!Y12</f>
        <v>1</v>
      </c>
      <c r="AW27" t="str">
        <f>Sestava!B28</f>
        <v>GRABINSKÁ Veronika</v>
      </c>
      <c r="AX27" t="str">
        <f>Sestava!C28</f>
        <v>BHK IQ Boskovice "B"</v>
      </c>
      <c r="AY27">
        <f t="shared" si="0"/>
        <v>3</v>
      </c>
      <c r="AZ27">
        <f t="shared" si="1"/>
        <v>9</v>
      </c>
      <c r="BA27">
        <f t="shared" si="2"/>
        <v>4</v>
      </c>
      <c r="BB27">
        <f t="shared" si="3"/>
        <v>2</v>
      </c>
      <c r="BC27">
        <f t="shared" si="4"/>
        <v>3</v>
      </c>
      <c r="BD27">
        <f t="shared" si="5"/>
        <v>25</v>
      </c>
      <c r="BE27">
        <f t="shared" si="6"/>
        <v>19</v>
      </c>
      <c r="BF27">
        <f t="shared" si="7"/>
        <v>6</v>
      </c>
      <c r="BG27">
        <f t="shared" si="8"/>
        <v>10</v>
      </c>
      <c r="BH27">
        <f t="shared" si="10"/>
        <v>9999940028</v>
      </c>
    </row>
    <row r="28" spans="38:60" x14ac:dyDescent="0.35">
      <c r="AL28" t="str">
        <f>'03'!P13</f>
        <v>FEDIČ Lukáš</v>
      </c>
      <c r="AM28">
        <f>'03'!Q13</f>
        <v>1</v>
      </c>
      <c r="AN28">
        <f>'03'!R13</f>
        <v>2</v>
      </c>
      <c r="AO28">
        <f>'03'!S13</f>
        <v>0</v>
      </c>
      <c r="AP28">
        <f>'03'!T13</f>
        <v>1</v>
      </c>
      <c r="AQ28">
        <f>'03'!U13</f>
        <v>1</v>
      </c>
      <c r="AR28">
        <f>'03'!V13</f>
        <v>5</v>
      </c>
      <c r="AS28">
        <f>'03'!W13</f>
        <v>6</v>
      </c>
      <c r="AT28">
        <f>'03'!X13</f>
        <v>-1</v>
      </c>
      <c r="AU28">
        <f>'03'!Y13</f>
        <v>1</v>
      </c>
      <c r="AW28" t="str">
        <f>Sestava!B29</f>
        <v>HROZ Lukáš</v>
      </c>
      <c r="AX28" t="str">
        <f>Sestava!C29</f>
        <v>BHK IQ Boskovice "B"</v>
      </c>
      <c r="AY28">
        <f t="shared" si="0"/>
        <v>3</v>
      </c>
      <c r="AZ28">
        <f t="shared" si="1"/>
        <v>9</v>
      </c>
      <c r="BA28">
        <f t="shared" si="2"/>
        <v>2</v>
      </c>
      <c r="BB28">
        <f t="shared" si="3"/>
        <v>4</v>
      </c>
      <c r="BC28">
        <f t="shared" si="4"/>
        <v>3</v>
      </c>
      <c r="BD28">
        <f t="shared" si="5"/>
        <v>17</v>
      </c>
      <c r="BE28">
        <f t="shared" si="6"/>
        <v>22</v>
      </c>
      <c r="BF28">
        <f t="shared" si="7"/>
        <v>-5</v>
      </c>
      <c r="BG28">
        <f t="shared" si="8"/>
        <v>8</v>
      </c>
      <c r="BH28">
        <f t="shared" si="10"/>
        <v>8000050020</v>
      </c>
    </row>
    <row r="29" spans="38:60" x14ac:dyDescent="0.35">
      <c r="AL29" t="str">
        <f>'03'!P14</f>
        <v>STOHANZL Erik</v>
      </c>
      <c r="AM29">
        <f>'03'!Q14</f>
        <v>1</v>
      </c>
      <c r="AN29">
        <f>'03'!R14</f>
        <v>2</v>
      </c>
      <c r="AO29">
        <f>'03'!S14</f>
        <v>0</v>
      </c>
      <c r="AP29">
        <f>'03'!T14</f>
        <v>1</v>
      </c>
      <c r="AQ29">
        <f>'03'!U14</f>
        <v>1</v>
      </c>
      <c r="AR29">
        <f>'03'!V14</f>
        <v>1</v>
      </c>
      <c r="AS29">
        <f>'03'!W14</f>
        <v>3</v>
      </c>
      <c r="AT29">
        <f>'03'!X14</f>
        <v>-2</v>
      </c>
      <c r="AU29">
        <f>'03'!Y14</f>
        <v>1</v>
      </c>
      <c r="AW29" t="str">
        <f>Sestava!B30</f>
        <v>KOMÁREK Tomáš</v>
      </c>
      <c r="AX29" t="str">
        <f>Sestava!C30</f>
        <v>BHK IQ Boskovice "B"</v>
      </c>
      <c r="AY29">
        <f t="shared" si="0"/>
        <v>0</v>
      </c>
      <c r="AZ29">
        <f t="shared" si="1"/>
        <v>0</v>
      </c>
      <c r="BA29">
        <f t="shared" si="2"/>
        <v>0</v>
      </c>
      <c r="BB29">
        <f t="shared" si="3"/>
        <v>0</v>
      </c>
      <c r="BC29">
        <f t="shared" si="4"/>
        <v>0</v>
      </c>
      <c r="BD29">
        <f t="shared" si="5"/>
        <v>0</v>
      </c>
      <c r="BE29">
        <f t="shared" si="6"/>
        <v>0</v>
      </c>
      <c r="BF29">
        <f t="shared" si="7"/>
        <v>0</v>
      </c>
      <c r="BG29">
        <f t="shared" si="8"/>
        <v>0</v>
      </c>
      <c r="BH29">
        <f t="shared" si="10"/>
        <v>0</v>
      </c>
    </row>
    <row r="30" spans="38:60" x14ac:dyDescent="0.35">
      <c r="AL30" t="str">
        <f>'03'!P15</f>
        <v>KAŇA Simon</v>
      </c>
      <c r="AM30">
        <f>'03'!Q15</f>
        <v>1</v>
      </c>
      <c r="AN30">
        <f>'03'!R15</f>
        <v>2</v>
      </c>
      <c r="AO30">
        <f>'03'!S15</f>
        <v>0</v>
      </c>
      <c r="AP30">
        <f>'03'!T15</f>
        <v>1</v>
      </c>
      <c r="AQ30">
        <f>'03'!U15</f>
        <v>1</v>
      </c>
      <c r="AR30">
        <f>'03'!V15</f>
        <v>4</v>
      </c>
      <c r="AS30">
        <f>'03'!W15</f>
        <v>10</v>
      </c>
      <c r="AT30">
        <f>'03'!X15</f>
        <v>-6</v>
      </c>
      <c r="AU30">
        <f>'03'!Y15</f>
        <v>1</v>
      </c>
      <c r="AW30" t="str">
        <f>Sestava!B31</f>
        <v>JUSTRA Michal</v>
      </c>
      <c r="AX30" t="str">
        <f>Sestava!C31</f>
        <v>B.H.C. StarColor Most</v>
      </c>
      <c r="AY30">
        <f t="shared" si="0"/>
        <v>5</v>
      </c>
      <c r="AZ30">
        <f t="shared" si="1"/>
        <v>14</v>
      </c>
      <c r="BA30">
        <f t="shared" si="2"/>
        <v>5</v>
      </c>
      <c r="BB30">
        <f t="shared" si="3"/>
        <v>7</v>
      </c>
      <c r="BC30">
        <f t="shared" si="4"/>
        <v>2</v>
      </c>
      <c r="BD30">
        <f t="shared" si="5"/>
        <v>18</v>
      </c>
      <c r="BE30">
        <f t="shared" si="6"/>
        <v>15</v>
      </c>
      <c r="BF30">
        <f t="shared" si="7"/>
        <v>3</v>
      </c>
      <c r="BG30">
        <f t="shared" si="8"/>
        <v>17</v>
      </c>
      <c r="BH30">
        <f t="shared" si="10"/>
        <v>16999970023</v>
      </c>
    </row>
    <row r="31" spans="38:60" x14ac:dyDescent="0.35">
      <c r="AL31" t="str">
        <f>'03'!P16</f>
        <v>SOTCHI Dan</v>
      </c>
      <c r="AM31">
        <f>'03'!Q16</f>
        <v>0</v>
      </c>
      <c r="AN31">
        <f>'03'!R16</f>
        <v>0</v>
      </c>
      <c r="AO31">
        <f>'03'!S16</f>
        <v>0</v>
      </c>
      <c r="AP31">
        <f>'03'!T16</f>
        <v>0</v>
      </c>
      <c r="AQ31">
        <f>'03'!U16</f>
        <v>0</v>
      </c>
      <c r="AR31">
        <f>'03'!V16</f>
        <v>0</v>
      </c>
      <c r="AS31">
        <f>'03'!W16</f>
        <v>0</v>
      </c>
      <c r="AT31">
        <f>'03'!X16</f>
        <v>0</v>
      </c>
      <c r="AU31">
        <f>'03'!Y16</f>
        <v>0</v>
      </c>
      <c r="AW31" t="str">
        <f>Sestava!B32</f>
        <v>FRÝBA Dalibor</v>
      </c>
      <c r="AX31" t="str">
        <f>Sestava!C32</f>
        <v>B.H.C. StarColor Most</v>
      </c>
      <c r="AY31">
        <f t="shared" si="0"/>
        <v>5</v>
      </c>
      <c r="AZ31">
        <f t="shared" si="1"/>
        <v>8</v>
      </c>
      <c r="BA31">
        <f t="shared" si="2"/>
        <v>2</v>
      </c>
      <c r="BB31">
        <f t="shared" si="3"/>
        <v>3</v>
      </c>
      <c r="BC31">
        <f t="shared" si="4"/>
        <v>3</v>
      </c>
      <c r="BD31">
        <f t="shared" si="5"/>
        <v>12</v>
      </c>
      <c r="BE31">
        <f t="shared" si="6"/>
        <v>14</v>
      </c>
      <c r="BF31">
        <f t="shared" si="7"/>
        <v>-2</v>
      </c>
      <c r="BG31">
        <f t="shared" si="8"/>
        <v>7</v>
      </c>
      <c r="BH31">
        <f t="shared" si="10"/>
        <v>7000020017</v>
      </c>
    </row>
    <row r="32" spans="38:60" x14ac:dyDescent="0.35">
      <c r="AL32" t="str">
        <f>'03'!P17</f>
        <v>FRANĚK Ivan</v>
      </c>
      <c r="AM32">
        <f>'03'!Q17</f>
        <v>1</v>
      </c>
      <c r="AN32">
        <f>'03'!R17</f>
        <v>1</v>
      </c>
      <c r="AO32">
        <f>'03'!S17</f>
        <v>0</v>
      </c>
      <c r="AP32">
        <f>'03'!T17</f>
        <v>0</v>
      </c>
      <c r="AQ32">
        <f>'03'!U17</f>
        <v>1</v>
      </c>
      <c r="AR32">
        <f>'03'!V17</f>
        <v>3</v>
      </c>
      <c r="AS32">
        <f>'03'!W17</f>
        <v>4</v>
      </c>
      <c r="AT32">
        <f>'03'!X17</f>
        <v>-1</v>
      </c>
      <c r="AU32">
        <f>'03'!Y17</f>
        <v>0</v>
      </c>
      <c r="AW32" t="str">
        <f>Sestava!B33</f>
        <v>VANÍČEK Matyáš</v>
      </c>
      <c r="AX32" t="str">
        <f>Sestava!C33</f>
        <v>B.H.C. StarColor Most</v>
      </c>
      <c r="AY32">
        <f t="shared" si="0"/>
        <v>5</v>
      </c>
      <c r="AZ32">
        <f t="shared" si="1"/>
        <v>8</v>
      </c>
      <c r="BA32">
        <f t="shared" si="2"/>
        <v>3</v>
      </c>
      <c r="BB32">
        <f t="shared" si="3"/>
        <v>1</v>
      </c>
      <c r="BC32">
        <f t="shared" si="4"/>
        <v>4</v>
      </c>
      <c r="BD32">
        <f t="shared" si="5"/>
        <v>13</v>
      </c>
      <c r="BE32">
        <f t="shared" si="6"/>
        <v>19</v>
      </c>
      <c r="BF32">
        <f t="shared" si="7"/>
        <v>-6</v>
      </c>
      <c r="BG32">
        <f t="shared" si="8"/>
        <v>7</v>
      </c>
      <c r="BH32">
        <f t="shared" si="10"/>
        <v>7000060018</v>
      </c>
    </row>
    <row r="33" spans="38:60" x14ac:dyDescent="0.35">
      <c r="AL33" t="str">
        <f>'04'!P8</f>
        <v>VRÁNA Martin</v>
      </c>
      <c r="AM33">
        <f>'04'!Q8</f>
        <v>1</v>
      </c>
      <c r="AN33">
        <f>'04'!R8</f>
        <v>3</v>
      </c>
      <c r="AO33">
        <f>'04'!S8</f>
        <v>2</v>
      </c>
      <c r="AP33">
        <f>'04'!T8</f>
        <v>1</v>
      </c>
      <c r="AQ33">
        <f>'04'!U8</f>
        <v>0</v>
      </c>
      <c r="AR33">
        <f>'04'!V8</f>
        <v>5</v>
      </c>
      <c r="AS33">
        <f>'04'!W8</f>
        <v>2</v>
      </c>
      <c r="AT33">
        <f>'04'!X8</f>
        <v>3</v>
      </c>
      <c r="AU33">
        <f>'04'!Y8</f>
        <v>5</v>
      </c>
      <c r="AW33" t="str">
        <f>Sestava!B34</f>
        <v>FRÝBA Ondřej</v>
      </c>
      <c r="AX33" t="str">
        <f>Sestava!C34</f>
        <v>B.H.C. StarColor Most</v>
      </c>
      <c r="AY33">
        <f t="shared" si="0"/>
        <v>5</v>
      </c>
      <c r="AZ33">
        <f t="shared" si="1"/>
        <v>9</v>
      </c>
      <c r="BA33">
        <f t="shared" si="2"/>
        <v>3</v>
      </c>
      <c r="BB33">
        <f t="shared" si="3"/>
        <v>4</v>
      </c>
      <c r="BC33">
        <f t="shared" si="4"/>
        <v>2</v>
      </c>
      <c r="BD33">
        <f t="shared" si="5"/>
        <v>27</v>
      </c>
      <c r="BE33">
        <f t="shared" si="6"/>
        <v>17</v>
      </c>
      <c r="BF33">
        <f t="shared" si="7"/>
        <v>10</v>
      </c>
      <c r="BG33">
        <f t="shared" si="8"/>
        <v>10</v>
      </c>
      <c r="BH33">
        <f t="shared" si="10"/>
        <v>9999900032</v>
      </c>
    </row>
    <row r="34" spans="38:60" x14ac:dyDescent="0.35">
      <c r="AL34" t="str">
        <f>'04'!P9</f>
        <v>FEDIČ Lukáš</v>
      </c>
      <c r="AM34">
        <f>'04'!Q9</f>
        <v>1</v>
      </c>
      <c r="AN34">
        <f>'04'!R9</f>
        <v>3</v>
      </c>
      <c r="AO34">
        <f>'04'!S9</f>
        <v>1</v>
      </c>
      <c r="AP34">
        <f>'04'!T9</f>
        <v>1</v>
      </c>
      <c r="AQ34">
        <f>'04'!U9</f>
        <v>1</v>
      </c>
      <c r="AR34">
        <f>'04'!V9</f>
        <v>7</v>
      </c>
      <c r="AS34">
        <f>'04'!W9</f>
        <v>5</v>
      </c>
      <c r="AT34">
        <f>'04'!X9</f>
        <v>2</v>
      </c>
      <c r="AU34">
        <f>'04'!Y9</f>
        <v>3</v>
      </c>
      <c r="AW34" t="str">
        <f>Sestava!B35</f>
        <v>MATUŠČÍN Jan</v>
      </c>
      <c r="AX34" t="str">
        <f>Sestava!C35</f>
        <v>B.H.C. StarColor Most</v>
      </c>
      <c r="AY34">
        <f t="shared" ref="AY34:AY65" si="11">SUMIF(stats_jmena,AW34,stats_k)</f>
        <v>5</v>
      </c>
      <c r="AZ34">
        <f t="shared" ref="AZ34:AZ65" si="12">SUMIF(stats_jmena,AW34,stats_gp)</f>
        <v>6</v>
      </c>
      <c r="BA34">
        <f t="shared" ref="BA34:BA65" si="13">SUMIF(stats_jmena,AW34,stats_w)</f>
        <v>0</v>
      </c>
      <c r="BB34">
        <f t="shared" ref="BB34:BB65" si="14">SUMIF(stats_jmena,AW34,stats_d)</f>
        <v>2</v>
      </c>
      <c r="BC34">
        <f t="shared" ref="BC34:BC65" si="15">SUMIF(stats_jmena,AW34,stats_l)</f>
        <v>4</v>
      </c>
      <c r="BD34">
        <f t="shared" ref="BD34:BD65" si="16">SUMIF(stats_jmena,AW34,stats_gf)</f>
        <v>9</v>
      </c>
      <c r="BE34">
        <f t="shared" ref="BE34:BE65" si="17">SUMIF(stats_jmena,AW34,stats_ga)</f>
        <v>20</v>
      </c>
      <c r="BF34">
        <f t="shared" ref="BF34:BF65" si="18">SUMIF(stats_jmena,AW34,stats_gd)</f>
        <v>-11</v>
      </c>
      <c r="BG34">
        <f t="shared" ref="BG34:BG65" si="19">SUMIF(stats_jmena,AW34,stats_pts)</f>
        <v>2</v>
      </c>
      <c r="BH34">
        <f t="shared" si="10"/>
        <v>2000110014</v>
      </c>
    </row>
    <row r="35" spans="38:60" x14ac:dyDescent="0.35">
      <c r="AL35" t="str">
        <f>'04'!P10</f>
        <v>FRANĚK Ivan</v>
      </c>
      <c r="AM35">
        <f>'04'!Q10</f>
        <v>1</v>
      </c>
      <c r="AN35">
        <f>'04'!R10</f>
        <v>2</v>
      </c>
      <c r="AO35">
        <f>'04'!S10</f>
        <v>1</v>
      </c>
      <c r="AP35">
        <f>'04'!T10</f>
        <v>1</v>
      </c>
      <c r="AQ35">
        <f>'04'!U10</f>
        <v>0</v>
      </c>
      <c r="AR35">
        <f>'04'!V10</f>
        <v>2</v>
      </c>
      <c r="AS35">
        <f>'04'!W10</f>
        <v>1</v>
      </c>
      <c r="AT35">
        <f>'04'!X10</f>
        <v>1</v>
      </c>
      <c r="AU35">
        <f>'04'!Y10</f>
        <v>3</v>
      </c>
      <c r="AW35" t="str">
        <f>Sestava!B36</f>
        <v>TIRPÁK Patrik</v>
      </c>
      <c r="AX35" t="str">
        <f>Sestava!C36</f>
        <v>Dragons Modřice "B"</v>
      </c>
      <c r="AY35">
        <f t="shared" si="11"/>
        <v>3</v>
      </c>
      <c r="AZ35">
        <f t="shared" si="12"/>
        <v>8</v>
      </c>
      <c r="BA35">
        <f t="shared" si="13"/>
        <v>4</v>
      </c>
      <c r="BB35">
        <f t="shared" si="14"/>
        <v>2</v>
      </c>
      <c r="BC35">
        <f t="shared" si="15"/>
        <v>2</v>
      </c>
      <c r="BD35">
        <f t="shared" si="16"/>
        <v>18</v>
      </c>
      <c r="BE35">
        <f t="shared" si="17"/>
        <v>16</v>
      </c>
      <c r="BF35">
        <f t="shared" si="18"/>
        <v>2</v>
      </c>
      <c r="BG35">
        <f t="shared" si="19"/>
        <v>10</v>
      </c>
      <c r="BH35">
        <f t="shared" si="10"/>
        <v>9999980021</v>
      </c>
    </row>
    <row r="36" spans="38:60" x14ac:dyDescent="0.35">
      <c r="AL36" t="str">
        <f>'04'!P11</f>
        <v>DOLEŽAL Jan</v>
      </c>
      <c r="AM36">
        <f>'04'!Q11</f>
        <v>1</v>
      </c>
      <c r="AN36">
        <f>'04'!R11</f>
        <v>2</v>
      </c>
      <c r="AO36">
        <f>'04'!S11</f>
        <v>1</v>
      </c>
      <c r="AP36">
        <f>'04'!T11</f>
        <v>0</v>
      </c>
      <c r="AQ36">
        <f>'04'!U11</f>
        <v>1</v>
      </c>
      <c r="AR36">
        <f>'04'!V11</f>
        <v>8</v>
      </c>
      <c r="AS36">
        <f>'04'!W11</f>
        <v>7</v>
      </c>
      <c r="AT36">
        <f>'04'!X11</f>
        <v>1</v>
      </c>
      <c r="AU36">
        <f>'04'!Y11</f>
        <v>2</v>
      </c>
      <c r="AW36" t="str">
        <f>Sestava!B37</f>
        <v>ŘEHOŘ Jakub</v>
      </c>
      <c r="AX36" t="str">
        <f>Sestava!C37</f>
        <v>Dragons Modřice "B"</v>
      </c>
      <c r="AY36">
        <f t="shared" si="11"/>
        <v>3</v>
      </c>
      <c r="AZ36">
        <f t="shared" si="12"/>
        <v>6</v>
      </c>
      <c r="BA36">
        <f t="shared" si="13"/>
        <v>2</v>
      </c>
      <c r="BB36">
        <f t="shared" si="14"/>
        <v>2</v>
      </c>
      <c r="BC36">
        <f t="shared" si="15"/>
        <v>2</v>
      </c>
      <c r="BD36">
        <f t="shared" si="16"/>
        <v>23</v>
      </c>
      <c r="BE36">
        <f t="shared" si="17"/>
        <v>21</v>
      </c>
      <c r="BF36">
        <f t="shared" si="18"/>
        <v>2</v>
      </c>
      <c r="BG36">
        <f t="shared" si="19"/>
        <v>6</v>
      </c>
      <c r="BH36">
        <f t="shared" si="10"/>
        <v>5999980026</v>
      </c>
    </row>
    <row r="37" spans="38:60" x14ac:dyDescent="0.35">
      <c r="AL37" t="str">
        <f>'04'!P12</f>
        <v>REZEK Jakub</v>
      </c>
      <c r="AM37">
        <f>'04'!Q12</f>
        <v>1</v>
      </c>
      <c r="AN37">
        <f>'04'!R12</f>
        <v>2</v>
      </c>
      <c r="AO37">
        <f>'04'!S12</f>
        <v>0</v>
      </c>
      <c r="AP37">
        <f>'04'!T12</f>
        <v>2</v>
      </c>
      <c r="AQ37">
        <f>'04'!U12</f>
        <v>0</v>
      </c>
      <c r="AR37">
        <f>'04'!V12</f>
        <v>4</v>
      </c>
      <c r="AS37">
        <f>'04'!W12</f>
        <v>4</v>
      </c>
      <c r="AT37">
        <f>'04'!X12</f>
        <v>0</v>
      </c>
      <c r="AU37">
        <f>'04'!Y12</f>
        <v>2</v>
      </c>
      <c r="AW37" t="str">
        <f>Sestava!B38</f>
        <v>GRABINSKÁ Michaela</v>
      </c>
      <c r="AX37" t="str">
        <f>Sestava!C38</f>
        <v>Dragons Modřice "B"</v>
      </c>
      <c r="AY37">
        <f t="shared" si="11"/>
        <v>3</v>
      </c>
      <c r="AZ37">
        <f t="shared" si="12"/>
        <v>8</v>
      </c>
      <c r="BA37">
        <f t="shared" si="13"/>
        <v>3</v>
      </c>
      <c r="BB37">
        <f t="shared" si="14"/>
        <v>2</v>
      </c>
      <c r="BC37">
        <f t="shared" si="15"/>
        <v>3</v>
      </c>
      <c r="BD37">
        <f t="shared" si="16"/>
        <v>20</v>
      </c>
      <c r="BE37">
        <f t="shared" si="17"/>
        <v>18</v>
      </c>
      <c r="BF37">
        <f t="shared" si="18"/>
        <v>2</v>
      </c>
      <c r="BG37">
        <f t="shared" si="19"/>
        <v>8</v>
      </c>
      <c r="BH37">
        <f t="shared" si="10"/>
        <v>7999980023</v>
      </c>
    </row>
    <row r="38" spans="38:60" x14ac:dyDescent="0.35">
      <c r="AL38" t="str">
        <f>'04'!P13</f>
        <v>KAŇA Simon</v>
      </c>
      <c r="AM38">
        <f>'04'!Q13</f>
        <v>1</v>
      </c>
      <c r="AN38">
        <f>'04'!R13</f>
        <v>2</v>
      </c>
      <c r="AO38">
        <f>'04'!S13</f>
        <v>0</v>
      </c>
      <c r="AP38">
        <f>'04'!T13</f>
        <v>2</v>
      </c>
      <c r="AQ38">
        <f>'04'!U13</f>
        <v>0</v>
      </c>
      <c r="AR38">
        <f>'04'!V13</f>
        <v>2</v>
      </c>
      <c r="AS38">
        <f>'04'!W13</f>
        <v>2</v>
      </c>
      <c r="AT38">
        <f>'04'!X13</f>
        <v>0</v>
      </c>
      <c r="AU38">
        <f>'04'!Y13</f>
        <v>2</v>
      </c>
      <c r="AW38" t="str">
        <f>Sestava!B39</f>
        <v>VITULA Josef</v>
      </c>
      <c r="AX38" t="str">
        <f>Sestava!C39</f>
        <v>Dragons Modřice "B"</v>
      </c>
      <c r="AY38">
        <f t="shared" si="11"/>
        <v>2</v>
      </c>
      <c r="AZ38">
        <f t="shared" si="12"/>
        <v>2</v>
      </c>
      <c r="BA38">
        <f t="shared" si="13"/>
        <v>0</v>
      </c>
      <c r="BB38">
        <f t="shared" si="14"/>
        <v>1</v>
      </c>
      <c r="BC38">
        <f t="shared" si="15"/>
        <v>1</v>
      </c>
      <c r="BD38">
        <f t="shared" si="16"/>
        <v>2</v>
      </c>
      <c r="BE38">
        <f t="shared" si="17"/>
        <v>7</v>
      </c>
      <c r="BF38">
        <f t="shared" si="18"/>
        <v>-5</v>
      </c>
      <c r="BG38">
        <f t="shared" si="19"/>
        <v>1</v>
      </c>
      <c r="BH38">
        <f t="shared" si="10"/>
        <v>1000050004</v>
      </c>
    </row>
    <row r="39" spans="38:60" x14ac:dyDescent="0.35">
      <c r="AL39" t="str">
        <f>'04'!P14</f>
        <v>STOHANZL Erik</v>
      </c>
      <c r="AM39">
        <f>'04'!Q14</f>
        <v>1</v>
      </c>
      <c r="AN39">
        <f>'04'!R14</f>
        <v>1</v>
      </c>
      <c r="AO39">
        <f>'04'!S14</f>
        <v>0</v>
      </c>
      <c r="AP39">
        <f>'04'!T14</f>
        <v>1</v>
      </c>
      <c r="AQ39">
        <f>'04'!U14</f>
        <v>0</v>
      </c>
      <c r="AR39">
        <f>'04'!V14</f>
        <v>2</v>
      </c>
      <c r="AS39">
        <f>'04'!W14</f>
        <v>2</v>
      </c>
      <c r="AT39">
        <f>'04'!X14</f>
        <v>0</v>
      </c>
      <c r="AU39">
        <f>'04'!Y14</f>
        <v>1</v>
      </c>
      <c r="AW39" t="str">
        <f>Sestava!B40</f>
        <v>TOMANDL Michal</v>
      </c>
      <c r="AX39" t="str">
        <f>Sestava!C40</f>
        <v>Dragons Modřice "B"</v>
      </c>
      <c r="AY39">
        <f t="shared" si="11"/>
        <v>1</v>
      </c>
      <c r="AZ39">
        <f t="shared" si="12"/>
        <v>2</v>
      </c>
      <c r="BA39">
        <f t="shared" si="13"/>
        <v>1</v>
      </c>
      <c r="BB39">
        <f t="shared" si="14"/>
        <v>0</v>
      </c>
      <c r="BC39">
        <f t="shared" si="15"/>
        <v>1</v>
      </c>
      <c r="BD39">
        <f t="shared" si="16"/>
        <v>3</v>
      </c>
      <c r="BE39">
        <f t="shared" si="17"/>
        <v>5</v>
      </c>
      <c r="BF39">
        <f t="shared" si="18"/>
        <v>-2</v>
      </c>
      <c r="BG39">
        <f t="shared" si="19"/>
        <v>2</v>
      </c>
      <c r="BH39">
        <f t="shared" si="10"/>
        <v>2000020004</v>
      </c>
    </row>
    <row r="40" spans="38:60" x14ac:dyDescent="0.35">
      <c r="AL40" t="str">
        <f>'04'!P15</f>
        <v>SOTCHI Dan</v>
      </c>
      <c r="AM40">
        <f>'04'!Q15</f>
        <v>1</v>
      </c>
      <c r="AN40">
        <f>'04'!R15</f>
        <v>1</v>
      </c>
      <c r="AO40">
        <f>'04'!S15</f>
        <v>0</v>
      </c>
      <c r="AP40">
        <f>'04'!T15</f>
        <v>0</v>
      </c>
      <c r="AQ40">
        <f>'04'!U15</f>
        <v>1</v>
      </c>
      <c r="AR40">
        <f>'04'!V15</f>
        <v>0</v>
      </c>
      <c r="AS40">
        <f>'04'!W15</f>
        <v>1</v>
      </c>
      <c r="AT40">
        <f>'04'!X15</f>
        <v>-1</v>
      </c>
      <c r="AU40">
        <f>'04'!Y15</f>
        <v>0</v>
      </c>
      <c r="AW40" t="str">
        <f>Sestava!B41</f>
        <v>GRYM Tomáš</v>
      </c>
      <c r="AX40" t="str">
        <f>Sestava!C41</f>
        <v>THE Orel Bohunice</v>
      </c>
      <c r="AY40">
        <f t="shared" si="11"/>
        <v>2</v>
      </c>
      <c r="AZ40">
        <f t="shared" si="12"/>
        <v>3</v>
      </c>
      <c r="BA40">
        <f t="shared" si="13"/>
        <v>0</v>
      </c>
      <c r="BB40">
        <f t="shared" si="14"/>
        <v>2</v>
      </c>
      <c r="BC40">
        <f t="shared" si="15"/>
        <v>1</v>
      </c>
      <c r="BD40">
        <f t="shared" si="16"/>
        <v>8</v>
      </c>
      <c r="BE40">
        <f t="shared" si="17"/>
        <v>12</v>
      </c>
      <c r="BF40">
        <f t="shared" si="18"/>
        <v>-4</v>
      </c>
      <c r="BG40">
        <f t="shared" si="19"/>
        <v>2</v>
      </c>
      <c r="BH40">
        <f t="shared" si="10"/>
        <v>2000040010</v>
      </c>
    </row>
    <row r="41" spans="38:60" x14ac:dyDescent="0.35">
      <c r="AL41" t="str">
        <f>'04'!P16</f>
        <v>ŠVÉDA Petr</v>
      </c>
      <c r="AM41">
        <f>'04'!Q16</f>
        <v>1</v>
      </c>
      <c r="AN41">
        <f>'04'!R16</f>
        <v>1</v>
      </c>
      <c r="AO41">
        <f>'04'!S16</f>
        <v>0</v>
      </c>
      <c r="AP41">
        <f>'04'!T16</f>
        <v>0</v>
      </c>
      <c r="AQ41">
        <f>'04'!U16</f>
        <v>1</v>
      </c>
      <c r="AR41">
        <f>'04'!V16</f>
        <v>4</v>
      </c>
      <c r="AS41">
        <f>'04'!W16</f>
        <v>6</v>
      </c>
      <c r="AT41">
        <f>'04'!X16</f>
        <v>-2</v>
      </c>
      <c r="AU41">
        <f>'04'!Y16</f>
        <v>0</v>
      </c>
      <c r="AW41" t="str">
        <f>Sestava!B42</f>
        <v>OTÁHAL Tomáš</v>
      </c>
      <c r="AX41" t="str">
        <f>Sestava!C42</f>
        <v>Dragons Modřice "B"</v>
      </c>
      <c r="AY41">
        <f t="shared" si="11"/>
        <v>1</v>
      </c>
      <c r="AZ41">
        <f t="shared" si="12"/>
        <v>1</v>
      </c>
      <c r="BA41">
        <f t="shared" si="13"/>
        <v>0</v>
      </c>
      <c r="BB41">
        <f t="shared" si="14"/>
        <v>0</v>
      </c>
      <c r="BC41">
        <f t="shared" si="15"/>
        <v>1</v>
      </c>
      <c r="BD41">
        <f t="shared" si="16"/>
        <v>3</v>
      </c>
      <c r="BE41">
        <f t="shared" si="17"/>
        <v>8</v>
      </c>
      <c r="BF41">
        <f>SUMIF(stats_jmena,AW41,stats_gd)</f>
        <v>-5</v>
      </c>
      <c r="BG41">
        <f t="shared" si="19"/>
        <v>0</v>
      </c>
      <c r="BH41">
        <f t="shared" si="10"/>
        <v>50004</v>
      </c>
    </row>
    <row r="42" spans="38:60" x14ac:dyDescent="0.35">
      <c r="AL42" t="str">
        <f>'04'!P17</f>
        <v>GRYM Tomáš</v>
      </c>
      <c r="AM42">
        <f>'04'!Q17</f>
        <v>1</v>
      </c>
      <c r="AN42">
        <f>'04'!R17</f>
        <v>1</v>
      </c>
      <c r="AO42">
        <f>'04'!S17</f>
        <v>0</v>
      </c>
      <c r="AP42">
        <f>'04'!T17</f>
        <v>0</v>
      </c>
      <c r="AQ42">
        <f>'04'!U17</f>
        <v>1</v>
      </c>
      <c r="AR42">
        <f>'04'!V17</f>
        <v>2</v>
      </c>
      <c r="AS42">
        <f>'04'!W17</f>
        <v>6</v>
      </c>
      <c r="AT42">
        <f>'04'!X17</f>
        <v>-4</v>
      </c>
      <c r="AU42">
        <f>'04'!Y17</f>
        <v>0</v>
      </c>
      <c r="AW42">
        <f>Sestava!B43</f>
        <v>0</v>
      </c>
      <c r="AX42">
        <f>Sestava!C43</f>
        <v>0</v>
      </c>
      <c r="AY42">
        <f t="shared" si="11"/>
        <v>0</v>
      </c>
      <c r="AZ42">
        <f t="shared" si="12"/>
        <v>0</v>
      </c>
      <c r="BA42">
        <f t="shared" si="13"/>
        <v>0</v>
      </c>
      <c r="BB42">
        <f t="shared" si="14"/>
        <v>0</v>
      </c>
      <c r="BC42">
        <f t="shared" si="15"/>
        <v>0</v>
      </c>
      <c r="BD42">
        <f t="shared" si="16"/>
        <v>0</v>
      </c>
      <c r="BE42">
        <f t="shared" si="17"/>
        <v>0</v>
      </c>
      <c r="BF42">
        <f t="shared" si="18"/>
        <v>0</v>
      </c>
      <c r="BG42">
        <f t="shared" si="19"/>
        <v>0</v>
      </c>
      <c r="BH42">
        <f t="shared" si="10"/>
        <v>0</v>
      </c>
    </row>
    <row r="43" spans="38:60" x14ac:dyDescent="0.35">
      <c r="AL43" t="str">
        <f>'05'!P8</f>
        <v>STOHANZL Erik</v>
      </c>
      <c r="AM43">
        <f>'05'!Q8</f>
        <v>1</v>
      </c>
      <c r="AN43">
        <f>'05'!R8</f>
        <v>3</v>
      </c>
      <c r="AO43">
        <f>'05'!S8</f>
        <v>3</v>
      </c>
      <c r="AP43">
        <f>'05'!T8</f>
        <v>0</v>
      </c>
      <c r="AQ43">
        <f>'05'!U8</f>
        <v>0</v>
      </c>
      <c r="AR43">
        <f>'05'!V8</f>
        <v>8</v>
      </c>
      <c r="AS43">
        <f>'05'!W8</f>
        <v>3</v>
      </c>
      <c r="AT43">
        <f>'05'!X8</f>
        <v>5</v>
      </c>
      <c r="AU43">
        <f>'05'!Y8</f>
        <v>6</v>
      </c>
      <c r="AW43">
        <f>Sestava!B44</f>
        <v>0</v>
      </c>
      <c r="AX43">
        <f>Sestava!C44</f>
        <v>0</v>
      </c>
      <c r="AY43">
        <f t="shared" si="11"/>
        <v>0</v>
      </c>
      <c r="AZ43">
        <f t="shared" si="12"/>
        <v>0</v>
      </c>
      <c r="BA43">
        <f t="shared" si="13"/>
        <v>0</v>
      </c>
      <c r="BB43">
        <f t="shared" si="14"/>
        <v>0</v>
      </c>
      <c r="BC43">
        <f t="shared" si="15"/>
        <v>0</v>
      </c>
      <c r="BD43">
        <f t="shared" si="16"/>
        <v>0</v>
      </c>
      <c r="BE43">
        <f t="shared" si="17"/>
        <v>0</v>
      </c>
      <c r="BF43">
        <f t="shared" si="18"/>
        <v>0</v>
      </c>
      <c r="BG43">
        <f t="shared" si="19"/>
        <v>0</v>
      </c>
      <c r="BH43">
        <f t="shared" si="10"/>
        <v>0</v>
      </c>
    </row>
    <row r="44" spans="38:60" x14ac:dyDescent="0.35">
      <c r="AL44" t="str">
        <f>'05'!P9</f>
        <v>LUDVÍK Vojtěch</v>
      </c>
      <c r="AM44">
        <f>'05'!Q9</f>
        <v>1</v>
      </c>
      <c r="AN44">
        <f>'05'!R9</f>
        <v>3</v>
      </c>
      <c r="AO44">
        <f>'05'!S9</f>
        <v>2</v>
      </c>
      <c r="AP44">
        <f>'05'!T9</f>
        <v>0</v>
      </c>
      <c r="AQ44">
        <f>'05'!U9</f>
        <v>1</v>
      </c>
      <c r="AR44">
        <f>'05'!V9</f>
        <v>15</v>
      </c>
      <c r="AS44">
        <f>'05'!W9</f>
        <v>8</v>
      </c>
      <c r="AT44">
        <f>'05'!X9</f>
        <v>7</v>
      </c>
      <c r="AU44">
        <f>'05'!Y9</f>
        <v>4</v>
      </c>
      <c r="AW44">
        <f>Sestava!B45</f>
        <v>0</v>
      </c>
      <c r="AX44">
        <f>Sestava!C45</f>
        <v>0</v>
      </c>
      <c r="AY44">
        <f t="shared" si="11"/>
        <v>0</v>
      </c>
      <c r="AZ44">
        <f t="shared" si="12"/>
        <v>0</v>
      </c>
      <c r="BA44">
        <f t="shared" si="13"/>
        <v>0</v>
      </c>
      <c r="BB44">
        <f t="shared" si="14"/>
        <v>0</v>
      </c>
      <c r="BC44">
        <f t="shared" si="15"/>
        <v>0</v>
      </c>
      <c r="BD44">
        <f t="shared" si="16"/>
        <v>0</v>
      </c>
      <c r="BE44">
        <f t="shared" si="17"/>
        <v>0</v>
      </c>
      <c r="BF44">
        <f t="shared" si="18"/>
        <v>0</v>
      </c>
      <c r="BG44">
        <f t="shared" si="19"/>
        <v>0</v>
      </c>
      <c r="BH44">
        <f t="shared" si="10"/>
        <v>0</v>
      </c>
    </row>
    <row r="45" spans="38:60" x14ac:dyDescent="0.35">
      <c r="AL45" t="str">
        <f>'05'!P10</f>
        <v>DOLEŽAL Jan</v>
      </c>
      <c r="AM45">
        <f>'05'!Q10</f>
        <v>1</v>
      </c>
      <c r="AN45">
        <f>'05'!R10</f>
        <v>3</v>
      </c>
      <c r="AO45">
        <f>'05'!S10</f>
        <v>2</v>
      </c>
      <c r="AP45">
        <f>'05'!T10</f>
        <v>0</v>
      </c>
      <c r="AQ45">
        <f>'05'!U10</f>
        <v>1</v>
      </c>
      <c r="AR45">
        <f>'05'!V10</f>
        <v>8</v>
      </c>
      <c r="AS45">
        <f>'05'!W10</f>
        <v>10</v>
      </c>
      <c r="AT45">
        <f>'05'!X10</f>
        <v>-2</v>
      </c>
      <c r="AU45">
        <f>'05'!Y10</f>
        <v>4</v>
      </c>
      <c r="AW45">
        <f>Sestava!B46</f>
        <v>0</v>
      </c>
      <c r="AX45">
        <f>Sestava!C46</f>
        <v>0</v>
      </c>
      <c r="AY45">
        <f t="shared" si="11"/>
        <v>0</v>
      </c>
      <c r="AZ45">
        <f t="shared" si="12"/>
        <v>0</v>
      </c>
      <c r="BA45">
        <f t="shared" si="13"/>
        <v>0</v>
      </c>
      <c r="BB45">
        <f t="shared" si="14"/>
        <v>0</v>
      </c>
      <c r="BC45">
        <f t="shared" si="15"/>
        <v>0</v>
      </c>
      <c r="BD45">
        <f t="shared" si="16"/>
        <v>0</v>
      </c>
      <c r="BE45">
        <f t="shared" si="17"/>
        <v>0</v>
      </c>
      <c r="BF45">
        <f t="shared" si="18"/>
        <v>0</v>
      </c>
      <c r="BG45">
        <f t="shared" si="19"/>
        <v>0</v>
      </c>
      <c r="BH45">
        <f t="shared" si="10"/>
        <v>0</v>
      </c>
    </row>
    <row r="46" spans="38:60" x14ac:dyDescent="0.35">
      <c r="AL46" t="str">
        <f>'05'!P11</f>
        <v>BEDNÁŘ Martin</v>
      </c>
      <c r="AM46">
        <f>'05'!Q11</f>
        <v>1</v>
      </c>
      <c r="AN46">
        <f>'05'!R11</f>
        <v>3</v>
      </c>
      <c r="AO46">
        <f>'05'!S11</f>
        <v>1</v>
      </c>
      <c r="AP46">
        <f>'05'!T11</f>
        <v>0</v>
      </c>
      <c r="AQ46">
        <f>'05'!U11</f>
        <v>2</v>
      </c>
      <c r="AR46">
        <f>'05'!V11</f>
        <v>8</v>
      </c>
      <c r="AS46">
        <f>'05'!W11</f>
        <v>6</v>
      </c>
      <c r="AT46">
        <f>'05'!X11</f>
        <v>2</v>
      </c>
      <c r="AU46">
        <f>'05'!Y11</f>
        <v>2</v>
      </c>
      <c r="AW46">
        <f>Sestava!B47</f>
        <v>0</v>
      </c>
      <c r="AX46">
        <f>Sestava!C47</f>
        <v>0</v>
      </c>
      <c r="AY46">
        <f t="shared" si="11"/>
        <v>0</v>
      </c>
      <c r="AZ46">
        <f t="shared" si="12"/>
        <v>0</v>
      </c>
      <c r="BA46">
        <f t="shared" si="13"/>
        <v>0</v>
      </c>
      <c r="BB46">
        <f t="shared" si="14"/>
        <v>0</v>
      </c>
      <c r="BC46">
        <f t="shared" si="15"/>
        <v>0</v>
      </c>
      <c r="BD46">
        <f t="shared" si="16"/>
        <v>0</v>
      </c>
      <c r="BE46">
        <f t="shared" si="17"/>
        <v>0</v>
      </c>
      <c r="BF46">
        <f t="shared" si="18"/>
        <v>0</v>
      </c>
      <c r="BG46">
        <f t="shared" si="19"/>
        <v>0</v>
      </c>
      <c r="BH46">
        <f t="shared" si="10"/>
        <v>0</v>
      </c>
    </row>
    <row r="47" spans="38:60" x14ac:dyDescent="0.35">
      <c r="AL47" t="str">
        <f>'05'!P12</f>
        <v>KAŇA Simon</v>
      </c>
      <c r="AM47">
        <f>'05'!Q12</f>
        <v>1</v>
      </c>
      <c r="AN47">
        <f>'05'!R12</f>
        <v>1</v>
      </c>
      <c r="AO47">
        <f>'05'!S12</f>
        <v>0</v>
      </c>
      <c r="AP47">
        <f>'05'!T12</f>
        <v>1</v>
      </c>
      <c r="AQ47">
        <f>'05'!U12</f>
        <v>0</v>
      </c>
      <c r="AR47">
        <f>'05'!V12</f>
        <v>1</v>
      </c>
      <c r="AS47">
        <f>'05'!W12</f>
        <v>1</v>
      </c>
      <c r="AT47">
        <f>'05'!X12</f>
        <v>0</v>
      </c>
      <c r="AU47">
        <f>'05'!Y12</f>
        <v>1</v>
      </c>
      <c r="AW47">
        <f>Sestava!B48</f>
        <v>0</v>
      </c>
      <c r="AX47">
        <f>Sestava!C48</f>
        <v>0</v>
      </c>
      <c r="AY47">
        <f t="shared" si="11"/>
        <v>0</v>
      </c>
      <c r="AZ47">
        <f t="shared" si="12"/>
        <v>0</v>
      </c>
      <c r="BA47">
        <f t="shared" si="13"/>
        <v>0</v>
      </c>
      <c r="BB47">
        <f t="shared" si="14"/>
        <v>0</v>
      </c>
      <c r="BC47">
        <f t="shared" si="15"/>
        <v>0</v>
      </c>
      <c r="BD47">
        <f t="shared" si="16"/>
        <v>0</v>
      </c>
      <c r="BE47">
        <f t="shared" si="17"/>
        <v>0</v>
      </c>
      <c r="BF47">
        <f t="shared" si="18"/>
        <v>0</v>
      </c>
      <c r="BG47">
        <f t="shared" si="19"/>
        <v>0</v>
      </c>
      <c r="BH47">
        <f t="shared" si="10"/>
        <v>0</v>
      </c>
    </row>
    <row r="48" spans="38:60" x14ac:dyDescent="0.35">
      <c r="AL48" t="str">
        <f>'05'!P13</f>
        <v>KALINA Tomáš</v>
      </c>
      <c r="AM48">
        <f>'05'!Q13</f>
        <v>1</v>
      </c>
      <c r="AN48">
        <f>'05'!R13</f>
        <v>2</v>
      </c>
      <c r="AO48">
        <f>'05'!S13</f>
        <v>0</v>
      </c>
      <c r="AP48">
        <f>'05'!T13</f>
        <v>1</v>
      </c>
      <c r="AQ48">
        <f>'05'!U13</f>
        <v>1</v>
      </c>
      <c r="AR48">
        <f>'05'!V13</f>
        <v>2</v>
      </c>
      <c r="AS48">
        <f>'05'!W13</f>
        <v>4</v>
      </c>
      <c r="AT48">
        <f>'05'!X13</f>
        <v>-2</v>
      </c>
      <c r="AU48">
        <f>'05'!Y13</f>
        <v>1</v>
      </c>
      <c r="AW48">
        <f>Sestava!B49</f>
        <v>0</v>
      </c>
      <c r="AX48">
        <f>Sestava!C49</f>
        <v>0</v>
      </c>
      <c r="AY48">
        <f t="shared" si="11"/>
        <v>0</v>
      </c>
      <c r="AZ48">
        <f t="shared" si="12"/>
        <v>0</v>
      </c>
      <c r="BA48">
        <f t="shared" si="13"/>
        <v>0</v>
      </c>
      <c r="BB48">
        <f t="shared" si="14"/>
        <v>0</v>
      </c>
      <c r="BC48">
        <f t="shared" si="15"/>
        <v>0</v>
      </c>
      <c r="BD48">
        <f t="shared" si="16"/>
        <v>0</v>
      </c>
      <c r="BE48">
        <f t="shared" si="17"/>
        <v>0</v>
      </c>
      <c r="BF48">
        <f t="shared" si="18"/>
        <v>0</v>
      </c>
      <c r="BG48">
        <f t="shared" si="19"/>
        <v>0</v>
      </c>
      <c r="BH48">
        <f t="shared" si="10"/>
        <v>0</v>
      </c>
    </row>
    <row r="49" spans="38:60" x14ac:dyDescent="0.35">
      <c r="AL49" t="str">
        <f>'05'!P14</f>
        <v>ŠUSTR Adam</v>
      </c>
      <c r="AM49">
        <f>'05'!Q14</f>
        <v>0</v>
      </c>
      <c r="AN49">
        <f>'05'!R14</f>
        <v>0</v>
      </c>
      <c r="AO49">
        <f>'05'!S14</f>
        <v>0</v>
      </c>
      <c r="AP49">
        <f>'05'!T14</f>
        <v>0</v>
      </c>
      <c r="AQ49">
        <f>'05'!U14</f>
        <v>0</v>
      </c>
      <c r="AR49">
        <f>'05'!V14</f>
        <v>0</v>
      </c>
      <c r="AS49">
        <f>'05'!W14</f>
        <v>0</v>
      </c>
      <c r="AT49">
        <f>'05'!X14</f>
        <v>0</v>
      </c>
      <c r="AU49">
        <f>'05'!Y14</f>
        <v>0</v>
      </c>
      <c r="AW49">
        <f>Sestava!B50</f>
        <v>0</v>
      </c>
      <c r="AX49">
        <f>Sestava!C50</f>
        <v>0</v>
      </c>
      <c r="AY49">
        <f t="shared" si="11"/>
        <v>0</v>
      </c>
      <c r="AZ49">
        <f t="shared" si="12"/>
        <v>0</v>
      </c>
      <c r="BA49">
        <f t="shared" si="13"/>
        <v>0</v>
      </c>
      <c r="BB49">
        <f t="shared" si="14"/>
        <v>0</v>
      </c>
      <c r="BC49">
        <f t="shared" si="15"/>
        <v>0</v>
      </c>
      <c r="BD49">
        <f t="shared" si="16"/>
        <v>0</v>
      </c>
      <c r="BE49">
        <f t="shared" si="17"/>
        <v>0</v>
      </c>
      <c r="BF49">
        <f t="shared" si="18"/>
        <v>0</v>
      </c>
      <c r="BG49">
        <f t="shared" si="19"/>
        <v>0</v>
      </c>
      <c r="BH49">
        <f t="shared" si="10"/>
        <v>0</v>
      </c>
    </row>
    <row r="50" spans="38:60" x14ac:dyDescent="0.35">
      <c r="AL50" t="str">
        <f>'05'!P15</f>
        <v>VOCÁSEK Jaroslav</v>
      </c>
      <c r="AM50">
        <f>'05'!Q15</f>
        <v>1</v>
      </c>
      <c r="AN50">
        <f>'05'!R15</f>
        <v>1</v>
      </c>
      <c r="AO50">
        <f>'05'!S15</f>
        <v>0</v>
      </c>
      <c r="AP50">
        <f>'05'!T15</f>
        <v>0</v>
      </c>
      <c r="AQ50">
        <f>'05'!U15</f>
        <v>1</v>
      </c>
      <c r="AR50">
        <f>'05'!V15</f>
        <v>1</v>
      </c>
      <c r="AS50">
        <f>'05'!W15</f>
        <v>2</v>
      </c>
      <c r="AT50">
        <f>'05'!X15</f>
        <v>-1</v>
      </c>
      <c r="AU50">
        <f>'05'!Y15</f>
        <v>0</v>
      </c>
      <c r="AW50">
        <f>Sestava!B51</f>
        <v>0</v>
      </c>
      <c r="AX50">
        <f>Sestava!C51</f>
        <v>0</v>
      </c>
      <c r="AY50">
        <f t="shared" si="11"/>
        <v>0</v>
      </c>
      <c r="AZ50">
        <f t="shared" si="12"/>
        <v>0</v>
      </c>
      <c r="BA50">
        <f t="shared" si="13"/>
        <v>0</v>
      </c>
      <c r="BB50">
        <f t="shared" si="14"/>
        <v>0</v>
      </c>
      <c r="BC50">
        <f t="shared" si="15"/>
        <v>0</v>
      </c>
      <c r="BD50">
        <f t="shared" si="16"/>
        <v>0</v>
      </c>
      <c r="BE50">
        <f t="shared" si="17"/>
        <v>0</v>
      </c>
      <c r="BF50">
        <f t="shared" si="18"/>
        <v>0</v>
      </c>
      <c r="BG50">
        <f t="shared" si="19"/>
        <v>0</v>
      </c>
      <c r="BH50">
        <f t="shared" si="10"/>
        <v>0</v>
      </c>
    </row>
    <row r="51" spans="38:60" x14ac:dyDescent="0.35">
      <c r="AL51" t="str">
        <f>'05'!P16</f>
        <v>SOTCHI Dan</v>
      </c>
      <c r="AM51">
        <f>'05'!Q16</f>
        <v>1</v>
      </c>
      <c r="AN51">
        <f>'05'!R16</f>
        <v>1</v>
      </c>
      <c r="AO51">
        <f>'05'!S16</f>
        <v>0</v>
      </c>
      <c r="AP51">
        <f>'05'!T16</f>
        <v>0</v>
      </c>
      <c r="AQ51">
        <f>'05'!U16</f>
        <v>1</v>
      </c>
      <c r="AR51">
        <f>'05'!V16</f>
        <v>1</v>
      </c>
      <c r="AS51">
        <f>'05'!W16</f>
        <v>5</v>
      </c>
      <c r="AT51">
        <f>'05'!X16</f>
        <v>-4</v>
      </c>
      <c r="AU51">
        <f>'05'!Y16</f>
        <v>0</v>
      </c>
      <c r="AW51">
        <f>Sestava!B52</f>
        <v>0</v>
      </c>
      <c r="AX51">
        <f>Sestava!C52</f>
        <v>0</v>
      </c>
      <c r="AY51">
        <f t="shared" si="11"/>
        <v>0</v>
      </c>
      <c r="AZ51">
        <f t="shared" si="12"/>
        <v>0</v>
      </c>
      <c r="BA51">
        <f t="shared" si="13"/>
        <v>0</v>
      </c>
      <c r="BB51">
        <f t="shared" si="14"/>
        <v>0</v>
      </c>
      <c r="BC51">
        <f t="shared" si="15"/>
        <v>0</v>
      </c>
      <c r="BD51">
        <f t="shared" si="16"/>
        <v>0</v>
      </c>
      <c r="BE51">
        <f t="shared" si="17"/>
        <v>0</v>
      </c>
      <c r="BF51">
        <f t="shared" si="18"/>
        <v>0</v>
      </c>
      <c r="BG51">
        <f t="shared" si="19"/>
        <v>0</v>
      </c>
      <c r="BH51">
        <f t="shared" si="10"/>
        <v>0</v>
      </c>
    </row>
    <row r="52" spans="38:60" x14ac:dyDescent="0.35">
      <c r="AL52" t="str">
        <f>'05'!P17</f>
        <v>FEDIČ Lukáš</v>
      </c>
      <c r="AM52">
        <f>'05'!Q17</f>
        <v>1</v>
      </c>
      <c r="AN52">
        <f>'05'!R17</f>
        <v>1</v>
      </c>
      <c r="AO52">
        <f>'05'!S17</f>
        <v>0</v>
      </c>
      <c r="AP52">
        <f>'05'!T17</f>
        <v>0</v>
      </c>
      <c r="AQ52">
        <f>'05'!U17</f>
        <v>1</v>
      </c>
      <c r="AR52">
        <f>'05'!V17</f>
        <v>2</v>
      </c>
      <c r="AS52">
        <f>'05'!W17</f>
        <v>7</v>
      </c>
      <c r="AT52">
        <f>'05'!X17</f>
        <v>-5</v>
      </c>
      <c r="AU52">
        <f>'05'!Y17</f>
        <v>0</v>
      </c>
      <c r="AW52">
        <f>Sestava!B53</f>
        <v>0</v>
      </c>
      <c r="AX52">
        <f>Sestava!C53</f>
        <v>0</v>
      </c>
      <c r="AY52">
        <f t="shared" si="11"/>
        <v>0</v>
      </c>
      <c r="AZ52">
        <f t="shared" si="12"/>
        <v>0</v>
      </c>
      <c r="BA52">
        <f t="shared" si="13"/>
        <v>0</v>
      </c>
      <c r="BB52">
        <f t="shared" si="14"/>
        <v>0</v>
      </c>
      <c r="BC52">
        <f t="shared" si="15"/>
        <v>0</v>
      </c>
      <c r="BD52">
        <f t="shared" si="16"/>
        <v>0</v>
      </c>
      <c r="BE52">
        <f t="shared" si="17"/>
        <v>0</v>
      </c>
      <c r="BF52">
        <f t="shared" si="18"/>
        <v>0</v>
      </c>
      <c r="BG52">
        <f t="shared" si="19"/>
        <v>0</v>
      </c>
      <c r="BH52">
        <f t="shared" si="10"/>
        <v>0</v>
      </c>
    </row>
    <row r="53" spans="38:60" x14ac:dyDescent="0.35">
      <c r="AL53" t="str">
        <f>'06'!P8</f>
        <v>DOHNAL Jiří</v>
      </c>
      <c r="AM53">
        <f>'06'!Q8</f>
        <v>1</v>
      </c>
      <c r="AN53">
        <f>'06'!R8</f>
        <v>3</v>
      </c>
      <c r="AO53">
        <f>'06'!S8</f>
        <v>3</v>
      </c>
      <c r="AP53">
        <f>'06'!T8</f>
        <v>0</v>
      </c>
      <c r="AQ53">
        <f>'06'!U8</f>
        <v>0</v>
      </c>
      <c r="AR53">
        <f>'06'!V8</f>
        <v>20</v>
      </c>
      <c r="AS53">
        <f>'06'!W8</f>
        <v>10</v>
      </c>
      <c r="AT53">
        <f>'06'!X8</f>
        <v>10</v>
      </c>
      <c r="AU53">
        <f>'06'!Y8</f>
        <v>6</v>
      </c>
      <c r="AW53">
        <f>Sestava!B54</f>
        <v>0</v>
      </c>
      <c r="AX53">
        <f>Sestava!C54</f>
        <v>0</v>
      </c>
      <c r="AY53">
        <f t="shared" si="11"/>
        <v>0</v>
      </c>
      <c r="AZ53">
        <f t="shared" si="12"/>
        <v>0</v>
      </c>
      <c r="BA53">
        <f t="shared" si="13"/>
        <v>0</v>
      </c>
      <c r="BB53">
        <f t="shared" si="14"/>
        <v>0</v>
      </c>
      <c r="BC53">
        <f t="shared" si="15"/>
        <v>0</v>
      </c>
      <c r="BD53">
        <f t="shared" si="16"/>
        <v>0</v>
      </c>
      <c r="BE53">
        <f t="shared" si="17"/>
        <v>0</v>
      </c>
      <c r="BF53">
        <f t="shared" si="18"/>
        <v>0</v>
      </c>
      <c r="BG53">
        <f t="shared" si="19"/>
        <v>0</v>
      </c>
      <c r="BH53">
        <f t="shared" si="10"/>
        <v>0</v>
      </c>
    </row>
    <row r="54" spans="38:60" x14ac:dyDescent="0.35">
      <c r="AL54" t="str">
        <f>'06'!P9</f>
        <v>NAGY Jiří</v>
      </c>
      <c r="AM54">
        <f>'06'!Q9</f>
        <v>1</v>
      </c>
      <c r="AN54">
        <f>'06'!R9</f>
        <v>3</v>
      </c>
      <c r="AO54">
        <f>'06'!S9</f>
        <v>2</v>
      </c>
      <c r="AP54">
        <f>'06'!T9</f>
        <v>0</v>
      </c>
      <c r="AQ54">
        <f>'06'!U9</f>
        <v>1</v>
      </c>
      <c r="AR54">
        <f>'06'!V9</f>
        <v>8</v>
      </c>
      <c r="AS54">
        <f>'06'!W9</f>
        <v>7</v>
      </c>
      <c r="AT54">
        <f>'06'!X9</f>
        <v>1</v>
      </c>
      <c r="AU54">
        <f>'06'!Y9</f>
        <v>4</v>
      </c>
      <c r="AW54">
        <f>Sestava!B55</f>
        <v>0</v>
      </c>
      <c r="AX54">
        <f>Sestava!C55</f>
        <v>0</v>
      </c>
      <c r="AY54">
        <f t="shared" si="11"/>
        <v>0</v>
      </c>
      <c r="AZ54">
        <f t="shared" si="12"/>
        <v>0</v>
      </c>
      <c r="BA54">
        <f t="shared" si="13"/>
        <v>0</v>
      </c>
      <c r="BB54">
        <f t="shared" si="14"/>
        <v>0</v>
      </c>
      <c r="BC54">
        <f t="shared" si="15"/>
        <v>0</v>
      </c>
      <c r="BD54">
        <f t="shared" si="16"/>
        <v>0</v>
      </c>
      <c r="BE54">
        <f t="shared" si="17"/>
        <v>0</v>
      </c>
      <c r="BF54">
        <f t="shared" si="18"/>
        <v>0</v>
      </c>
      <c r="BG54">
        <f t="shared" si="19"/>
        <v>0</v>
      </c>
      <c r="BH54">
        <f t="shared" si="10"/>
        <v>0</v>
      </c>
    </row>
    <row r="55" spans="38:60" x14ac:dyDescent="0.35">
      <c r="AL55" t="str">
        <f>'06'!P10</f>
        <v>NAVRÁTIL Petr</v>
      </c>
      <c r="AM55">
        <f>'06'!Q10</f>
        <v>1</v>
      </c>
      <c r="AN55">
        <f>'06'!R10</f>
        <v>3</v>
      </c>
      <c r="AO55">
        <f>'06'!S10</f>
        <v>1</v>
      </c>
      <c r="AP55">
        <f>'06'!T10</f>
        <v>1</v>
      </c>
      <c r="AQ55">
        <f>'06'!U10</f>
        <v>1</v>
      </c>
      <c r="AR55">
        <f>'06'!V10</f>
        <v>8</v>
      </c>
      <c r="AS55">
        <f>'06'!W10</f>
        <v>8</v>
      </c>
      <c r="AT55">
        <f>'06'!X10</f>
        <v>0</v>
      </c>
      <c r="AU55">
        <f>'06'!Y10</f>
        <v>3</v>
      </c>
      <c r="AW55">
        <f>Sestava!B56</f>
        <v>0</v>
      </c>
      <c r="AX55">
        <f>Sestava!C56</f>
        <v>0</v>
      </c>
      <c r="AY55">
        <f t="shared" si="11"/>
        <v>0</v>
      </c>
      <c r="AZ55">
        <f t="shared" si="12"/>
        <v>0</v>
      </c>
      <c r="BA55">
        <f t="shared" si="13"/>
        <v>0</v>
      </c>
      <c r="BB55">
        <f t="shared" si="14"/>
        <v>0</v>
      </c>
      <c r="BC55">
        <f t="shared" si="15"/>
        <v>0</v>
      </c>
      <c r="BD55">
        <f t="shared" si="16"/>
        <v>0</v>
      </c>
      <c r="BE55">
        <f t="shared" si="17"/>
        <v>0</v>
      </c>
      <c r="BF55">
        <f t="shared" si="18"/>
        <v>0</v>
      </c>
      <c r="BG55">
        <f t="shared" si="19"/>
        <v>0</v>
      </c>
      <c r="BH55">
        <f t="shared" si="10"/>
        <v>0</v>
      </c>
    </row>
    <row r="56" spans="38:60" x14ac:dyDescent="0.35">
      <c r="AL56" t="str">
        <f>'06'!P11</f>
        <v>HADAŠČOK Petr</v>
      </c>
      <c r="AM56">
        <f>'06'!Q11</f>
        <v>1</v>
      </c>
      <c r="AN56">
        <f>'06'!R11</f>
        <v>2</v>
      </c>
      <c r="AO56">
        <f>'06'!S11</f>
        <v>1</v>
      </c>
      <c r="AP56">
        <f>'06'!T11</f>
        <v>0</v>
      </c>
      <c r="AQ56">
        <f>'06'!U11</f>
        <v>1</v>
      </c>
      <c r="AR56">
        <f>'06'!V11</f>
        <v>3</v>
      </c>
      <c r="AS56">
        <f>'06'!W11</f>
        <v>4</v>
      </c>
      <c r="AT56">
        <f>'06'!X11</f>
        <v>-1</v>
      </c>
      <c r="AU56">
        <f>'06'!Y11</f>
        <v>2</v>
      </c>
      <c r="AW56">
        <f>Sestava!B57</f>
        <v>0</v>
      </c>
      <c r="AX56">
        <f>Sestava!C57</f>
        <v>0</v>
      </c>
      <c r="AY56">
        <f t="shared" si="11"/>
        <v>0</v>
      </c>
      <c r="AZ56">
        <f t="shared" si="12"/>
        <v>0</v>
      </c>
      <c r="BA56">
        <f t="shared" si="13"/>
        <v>0</v>
      </c>
      <c r="BB56">
        <f t="shared" si="14"/>
        <v>0</v>
      </c>
      <c r="BC56">
        <f t="shared" si="15"/>
        <v>0</v>
      </c>
      <c r="BD56">
        <f t="shared" si="16"/>
        <v>0</v>
      </c>
      <c r="BE56">
        <f t="shared" si="17"/>
        <v>0</v>
      </c>
      <c r="BF56">
        <f t="shared" si="18"/>
        <v>0</v>
      </c>
      <c r="BG56">
        <f t="shared" si="19"/>
        <v>0</v>
      </c>
      <c r="BH56">
        <f t="shared" si="10"/>
        <v>0</v>
      </c>
    </row>
    <row r="57" spans="38:60" x14ac:dyDescent="0.35">
      <c r="AL57" t="str">
        <f>'06'!P12</f>
        <v>ŠÍMA Pavel</v>
      </c>
      <c r="AM57">
        <f>'06'!Q12</f>
        <v>1</v>
      </c>
      <c r="AN57">
        <f>'06'!R12</f>
        <v>3</v>
      </c>
      <c r="AO57">
        <f>'06'!S12</f>
        <v>1</v>
      </c>
      <c r="AP57">
        <f>'06'!T12</f>
        <v>0</v>
      </c>
      <c r="AQ57">
        <f>'06'!U12</f>
        <v>2</v>
      </c>
      <c r="AR57">
        <f>'06'!V12</f>
        <v>11</v>
      </c>
      <c r="AS57">
        <f>'06'!W12</f>
        <v>18</v>
      </c>
      <c r="AT57">
        <f>'06'!X12</f>
        <v>-7</v>
      </c>
      <c r="AU57">
        <f>'06'!Y12</f>
        <v>2</v>
      </c>
      <c r="AW57">
        <f>Sestava!B58</f>
        <v>0</v>
      </c>
      <c r="AX57">
        <f>Sestava!C58</f>
        <v>0</v>
      </c>
      <c r="AY57">
        <f t="shared" si="11"/>
        <v>0</v>
      </c>
      <c r="AZ57">
        <f t="shared" si="12"/>
        <v>0</v>
      </c>
      <c r="BA57">
        <f t="shared" si="13"/>
        <v>0</v>
      </c>
      <c r="BB57">
        <f t="shared" si="14"/>
        <v>0</v>
      </c>
      <c r="BC57">
        <f t="shared" si="15"/>
        <v>0</v>
      </c>
      <c r="BD57">
        <f t="shared" si="16"/>
        <v>0</v>
      </c>
      <c r="BE57">
        <f t="shared" si="17"/>
        <v>0</v>
      </c>
      <c r="BF57">
        <f t="shared" si="18"/>
        <v>0</v>
      </c>
      <c r="BG57">
        <f t="shared" si="19"/>
        <v>0</v>
      </c>
      <c r="BH57">
        <f t="shared" si="10"/>
        <v>0</v>
      </c>
    </row>
    <row r="58" spans="38:60" x14ac:dyDescent="0.35">
      <c r="AL58" t="str">
        <f>'06'!P13</f>
        <v>HÁJEK Dalibor</v>
      </c>
      <c r="AM58">
        <f>'06'!Q13</f>
        <v>1</v>
      </c>
      <c r="AN58">
        <f>'06'!R13</f>
        <v>2</v>
      </c>
      <c r="AO58">
        <f>'06'!S13</f>
        <v>0</v>
      </c>
      <c r="AP58">
        <f>'06'!T13</f>
        <v>1</v>
      </c>
      <c r="AQ58">
        <f>'06'!U13</f>
        <v>1</v>
      </c>
      <c r="AR58">
        <f>'06'!V13</f>
        <v>6</v>
      </c>
      <c r="AS58">
        <f>'06'!W13</f>
        <v>7</v>
      </c>
      <c r="AT58">
        <f>'06'!X13</f>
        <v>-1</v>
      </c>
      <c r="AU58">
        <f>'06'!Y13</f>
        <v>1</v>
      </c>
      <c r="AW58">
        <f>Sestava!B59</f>
        <v>0</v>
      </c>
      <c r="AX58">
        <f>Sestava!C59</f>
        <v>0</v>
      </c>
      <c r="AY58">
        <f t="shared" si="11"/>
        <v>0</v>
      </c>
      <c r="AZ58">
        <f t="shared" si="12"/>
        <v>0</v>
      </c>
      <c r="BA58">
        <f t="shared" si="13"/>
        <v>0</v>
      </c>
      <c r="BB58">
        <f t="shared" si="14"/>
        <v>0</v>
      </c>
      <c r="BC58">
        <f t="shared" si="15"/>
        <v>0</v>
      </c>
      <c r="BD58">
        <f t="shared" si="16"/>
        <v>0</v>
      </c>
      <c r="BE58">
        <f t="shared" si="17"/>
        <v>0</v>
      </c>
      <c r="BF58">
        <f t="shared" si="18"/>
        <v>0</v>
      </c>
      <c r="BG58">
        <f t="shared" si="19"/>
        <v>0</v>
      </c>
      <c r="BH58">
        <f t="shared" si="10"/>
        <v>0</v>
      </c>
    </row>
    <row r="59" spans="38:60" x14ac:dyDescent="0.35">
      <c r="AL59" t="str">
        <f>'06'!P14</f>
        <v>BERAN Filip</v>
      </c>
      <c r="AM59">
        <f>'06'!Q14</f>
        <v>0</v>
      </c>
      <c r="AN59">
        <f>'06'!R14</f>
        <v>0</v>
      </c>
      <c r="AO59">
        <f>'06'!S14</f>
        <v>0</v>
      </c>
      <c r="AP59">
        <f>'06'!T14</f>
        <v>0</v>
      </c>
      <c r="AQ59">
        <f>'06'!U14</f>
        <v>0</v>
      </c>
      <c r="AR59">
        <f>'06'!V14</f>
        <v>0</v>
      </c>
      <c r="AS59">
        <f>'06'!W14</f>
        <v>0</v>
      </c>
      <c r="AT59">
        <f>'06'!X14</f>
        <v>0</v>
      </c>
      <c r="AU59">
        <f>'06'!Y14</f>
        <v>0</v>
      </c>
      <c r="AW59">
        <f>Sestava!B60</f>
        <v>0</v>
      </c>
      <c r="AX59">
        <f>Sestava!C60</f>
        <v>0</v>
      </c>
      <c r="AY59">
        <f t="shared" si="11"/>
        <v>0</v>
      </c>
      <c r="AZ59">
        <f t="shared" si="12"/>
        <v>0</v>
      </c>
      <c r="BA59">
        <f t="shared" si="13"/>
        <v>0</v>
      </c>
      <c r="BB59">
        <f t="shared" si="14"/>
        <v>0</v>
      </c>
      <c r="BC59">
        <f t="shared" si="15"/>
        <v>0</v>
      </c>
      <c r="BD59">
        <f t="shared" si="16"/>
        <v>0</v>
      </c>
      <c r="BE59">
        <f t="shared" si="17"/>
        <v>0</v>
      </c>
      <c r="BF59">
        <f t="shared" si="18"/>
        <v>0</v>
      </c>
      <c r="BG59">
        <f t="shared" si="19"/>
        <v>0</v>
      </c>
      <c r="BH59">
        <f t="shared" si="10"/>
        <v>0</v>
      </c>
    </row>
    <row r="60" spans="38:60" x14ac:dyDescent="0.35">
      <c r="AL60">
        <f>'06'!P15</f>
        <v>0</v>
      </c>
      <c r="AM60">
        <f>'06'!Q15</f>
        <v>0</v>
      </c>
      <c r="AN60">
        <f>'06'!R15</f>
        <v>0</v>
      </c>
      <c r="AO60">
        <f>'06'!S15</f>
        <v>0</v>
      </c>
      <c r="AP60">
        <f>'06'!T15</f>
        <v>0</v>
      </c>
      <c r="AQ60">
        <f>'06'!U15</f>
        <v>0</v>
      </c>
      <c r="AR60">
        <f>'06'!V15</f>
        <v>0</v>
      </c>
      <c r="AS60">
        <f>'06'!W15</f>
        <v>0</v>
      </c>
      <c r="AT60">
        <f>'06'!X15</f>
        <v>0</v>
      </c>
      <c r="AU60">
        <f>'06'!Y15</f>
        <v>0</v>
      </c>
      <c r="AW60">
        <f>Sestava!B61</f>
        <v>0</v>
      </c>
      <c r="AX60">
        <f>Sestava!C61</f>
        <v>0</v>
      </c>
      <c r="AY60">
        <f t="shared" si="11"/>
        <v>0</v>
      </c>
      <c r="AZ60">
        <f t="shared" si="12"/>
        <v>0</v>
      </c>
      <c r="BA60">
        <f t="shared" si="13"/>
        <v>0</v>
      </c>
      <c r="BB60">
        <f t="shared" si="14"/>
        <v>0</v>
      </c>
      <c r="BC60">
        <f t="shared" si="15"/>
        <v>0</v>
      </c>
      <c r="BD60">
        <f t="shared" si="16"/>
        <v>0</v>
      </c>
      <c r="BE60">
        <f t="shared" si="17"/>
        <v>0</v>
      </c>
      <c r="BF60">
        <f t="shared" si="18"/>
        <v>0</v>
      </c>
      <c r="BG60">
        <f t="shared" si="19"/>
        <v>0</v>
      </c>
      <c r="BH60">
        <f t="shared" si="10"/>
        <v>0</v>
      </c>
    </row>
    <row r="61" spans="38:60" x14ac:dyDescent="0.35">
      <c r="AL61" t="str">
        <f>'06'!P16</f>
        <v>BILKO Jan</v>
      </c>
      <c r="AM61">
        <f>'06'!Q16</f>
        <v>1</v>
      </c>
      <c r="AN61">
        <f>'06'!R16</f>
        <v>1</v>
      </c>
      <c r="AO61">
        <f>'06'!S16</f>
        <v>0</v>
      </c>
      <c r="AP61">
        <f>'06'!T16</f>
        <v>0</v>
      </c>
      <c r="AQ61">
        <f>'06'!U16</f>
        <v>1</v>
      </c>
      <c r="AR61">
        <f>'06'!V16</f>
        <v>4</v>
      </c>
      <c r="AS61">
        <f>'06'!W16</f>
        <v>5</v>
      </c>
      <c r="AT61">
        <f>'06'!X16</f>
        <v>-1</v>
      </c>
      <c r="AU61">
        <f>'06'!Y16</f>
        <v>0</v>
      </c>
      <c r="AW61">
        <f>Sestava!B62</f>
        <v>0</v>
      </c>
      <c r="AX61">
        <f>Sestava!C62</f>
        <v>0</v>
      </c>
      <c r="AY61">
        <f t="shared" si="11"/>
        <v>0</v>
      </c>
      <c r="AZ61">
        <f t="shared" si="12"/>
        <v>0</v>
      </c>
      <c r="BA61">
        <f t="shared" si="13"/>
        <v>0</v>
      </c>
      <c r="BB61">
        <f t="shared" si="14"/>
        <v>0</v>
      </c>
      <c r="BC61">
        <f t="shared" si="15"/>
        <v>0</v>
      </c>
      <c r="BD61">
        <f t="shared" si="16"/>
        <v>0</v>
      </c>
      <c r="BE61">
        <f t="shared" si="17"/>
        <v>0</v>
      </c>
      <c r="BF61">
        <f t="shared" si="18"/>
        <v>0</v>
      </c>
      <c r="BG61">
        <f t="shared" si="19"/>
        <v>0</v>
      </c>
      <c r="BH61">
        <f t="shared" si="10"/>
        <v>0</v>
      </c>
    </row>
    <row r="62" spans="38:60" x14ac:dyDescent="0.35">
      <c r="AL62" t="str">
        <f>'06'!P17</f>
        <v>KURÁŇ Adam</v>
      </c>
      <c r="AM62">
        <f>'06'!Q17</f>
        <v>1</v>
      </c>
      <c r="AN62">
        <f>'06'!R17</f>
        <v>1</v>
      </c>
      <c r="AO62">
        <f>'06'!S17</f>
        <v>0</v>
      </c>
      <c r="AP62">
        <f>'06'!T17</f>
        <v>0</v>
      </c>
      <c r="AQ62">
        <f>'06'!U17</f>
        <v>1</v>
      </c>
      <c r="AR62">
        <f>'06'!V17</f>
        <v>0</v>
      </c>
      <c r="AS62">
        <f>'06'!W17</f>
        <v>1</v>
      </c>
      <c r="AT62">
        <f>'06'!X17</f>
        <v>-1</v>
      </c>
      <c r="AU62">
        <f>'06'!Y17</f>
        <v>0</v>
      </c>
      <c r="AW62">
        <f>Sestava!B63</f>
        <v>0</v>
      </c>
      <c r="AX62">
        <f>Sestava!C63</f>
        <v>0</v>
      </c>
      <c r="AY62">
        <f t="shared" si="11"/>
        <v>0</v>
      </c>
      <c r="AZ62">
        <f t="shared" si="12"/>
        <v>0</v>
      </c>
      <c r="BA62">
        <f t="shared" si="13"/>
        <v>0</v>
      </c>
      <c r="BB62">
        <f t="shared" si="14"/>
        <v>0</v>
      </c>
      <c r="BC62">
        <f t="shared" si="15"/>
        <v>0</v>
      </c>
      <c r="BD62">
        <f t="shared" si="16"/>
        <v>0</v>
      </c>
      <c r="BE62">
        <f t="shared" si="17"/>
        <v>0</v>
      </c>
      <c r="BF62">
        <f t="shared" si="18"/>
        <v>0</v>
      </c>
      <c r="BG62">
        <f t="shared" si="19"/>
        <v>0</v>
      </c>
      <c r="BH62">
        <f t="shared" si="10"/>
        <v>0</v>
      </c>
    </row>
    <row r="63" spans="38:60" x14ac:dyDescent="0.35">
      <c r="AL63" t="str">
        <f>'07'!P8</f>
        <v>STLOUKAL Mojmír</v>
      </c>
      <c r="AM63">
        <f>'07'!Q8</f>
        <v>1</v>
      </c>
      <c r="AN63">
        <f>'07'!R8</f>
        <v>3</v>
      </c>
      <c r="AO63">
        <f>'07'!S8</f>
        <v>1</v>
      </c>
      <c r="AP63">
        <f>'07'!T8</f>
        <v>2</v>
      </c>
      <c r="AQ63">
        <f>'07'!U8</f>
        <v>0</v>
      </c>
      <c r="AR63">
        <f>'07'!V8</f>
        <v>6</v>
      </c>
      <c r="AS63">
        <f>'07'!W8</f>
        <v>3</v>
      </c>
      <c r="AT63">
        <f>'07'!X8</f>
        <v>3</v>
      </c>
      <c r="AU63">
        <f>'07'!Y8</f>
        <v>4</v>
      </c>
      <c r="AW63">
        <f>Sestava!B64</f>
        <v>0</v>
      </c>
      <c r="AX63">
        <f>Sestava!C64</f>
        <v>0</v>
      </c>
      <c r="AY63">
        <f t="shared" si="11"/>
        <v>0</v>
      </c>
      <c r="AZ63">
        <f t="shared" si="12"/>
        <v>0</v>
      </c>
      <c r="BA63">
        <f t="shared" si="13"/>
        <v>0</v>
      </c>
      <c r="BB63">
        <f t="shared" si="14"/>
        <v>0</v>
      </c>
      <c r="BC63">
        <f t="shared" si="15"/>
        <v>0</v>
      </c>
      <c r="BD63">
        <f t="shared" si="16"/>
        <v>0</v>
      </c>
      <c r="BE63">
        <f t="shared" si="17"/>
        <v>0</v>
      </c>
      <c r="BF63">
        <f t="shared" si="18"/>
        <v>0</v>
      </c>
      <c r="BG63">
        <f t="shared" si="19"/>
        <v>0</v>
      </c>
      <c r="BH63">
        <f t="shared" si="10"/>
        <v>0</v>
      </c>
    </row>
    <row r="64" spans="38:60" x14ac:dyDescent="0.35">
      <c r="AL64" t="str">
        <f>'07'!P9</f>
        <v>JUSTRA Michal</v>
      </c>
      <c r="AM64">
        <f>'07'!Q9</f>
        <v>1</v>
      </c>
      <c r="AN64">
        <f>'07'!R9</f>
        <v>3</v>
      </c>
      <c r="AO64">
        <f>'07'!S9</f>
        <v>1</v>
      </c>
      <c r="AP64">
        <f>'07'!T9</f>
        <v>2</v>
      </c>
      <c r="AQ64">
        <f>'07'!U9</f>
        <v>0</v>
      </c>
      <c r="AR64">
        <f>'07'!V9</f>
        <v>5</v>
      </c>
      <c r="AS64">
        <f>'07'!W9</f>
        <v>4</v>
      </c>
      <c r="AT64">
        <f>'07'!X9</f>
        <v>1</v>
      </c>
      <c r="AU64">
        <f>'07'!Y9</f>
        <v>4</v>
      </c>
      <c r="AW64">
        <f>Sestava!B65</f>
        <v>0</v>
      </c>
      <c r="AX64">
        <f>Sestava!C65</f>
        <v>0</v>
      </c>
      <c r="AY64">
        <f t="shared" si="11"/>
        <v>0</v>
      </c>
      <c r="AZ64">
        <f t="shared" si="12"/>
        <v>0</v>
      </c>
      <c r="BA64">
        <f t="shared" si="13"/>
        <v>0</v>
      </c>
      <c r="BB64">
        <f t="shared" si="14"/>
        <v>0</v>
      </c>
      <c r="BC64">
        <f t="shared" si="15"/>
        <v>0</v>
      </c>
      <c r="BD64">
        <f t="shared" si="16"/>
        <v>0</v>
      </c>
      <c r="BE64">
        <f t="shared" si="17"/>
        <v>0</v>
      </c>
      <c r="BF64">
        <f t="shared" si="18"/>
        <v>0</v>
      </c>
      <c r="BG64">
        <f t="shared" si="19"/>
        <v>0</v>
      </c>
      <c r="BH64">
        <f t="shared" si="10"/>
        <v>0</v>
      </c>
    </row>
    <row r="65" spans="38:60" x14ac:dyDescent="0.35">
      <c r="AL65" t="str">
        <f>'07'!P10</f>
        <v>FRÝBA Dalibor</v>
      </c>
      <c r="AM65">
        <f>'07'!Q10</f>
        <v>1</v>
      </c>
      <c r="AN65">
        <f>'07'!R10</f>
        <v>2</v>
      </c>
      <c r="AO65">
        <f>'07'!S10</f>
        <v>1</v>
      </c>
      <c r="AP65">
        <f>'07'!T10</f>
        <v>1</v>
      </c>
      <c r="AQ65">
        <f>'07'!U10</f>
        <v>0</v>
      </c>
      <c r="AR65">
        <f>'07'!V10</f>
        <v>4</v>
      </c>
      <c r="AS65">
        <f>'07'!W10</f>
        <v>1</v>
      </c>
      <c r="AT65">
        <f>'07'!X10</f>
        <v>3</v>
      </c>
      <c r="AU65">
        <f>'07'!Y10</f>
        <v>3</v>
      </c>
      <c r="AW65">
        <f>Sestava!B66</f>
        <v>0</v>
      </c>
      <c r="AX65">
        <f>Sestava!C66</f>
        <v>0</v>
      </c>
      <c r="AY65">
        <f t="shared" si="11"/>
        <v>0</v>
      </c>
      <c r="AZ65">
        <f t="shared" si="12"/>
        <v>0</v>
      </c>
      <c r="BA65">
        <f t="shared" si="13"/>
        <v>0</v>
      </c>
      <c r="BB65">
        <f t="shared" si="14"/>
        <v>0</v>
      </c>
      <c r="BC65">
        <f t="shared" si="15"/>
        <v>0</v>
      </c>
      <c r="BD65">
        <f t="shared" si="16"/>
        <v>0</v>
      </c>
      <c r="BE65">
        <f t="shared" si="17"/>
        <v>0</v>
      </c>
      <c r="BF65">
        <f t="shared" si="18"/>
        <v>0</v>
      </c>
      <c r="BG65">
        <f t="shared" si="19"/>
        <v>0</v>
      </c>
      <c r="BH65">
        <f t="shared" si="10"/>
        <v>0</v>
      </c>
    </row>
    <row r="66" spans="38:60" x14ac:dyDescent="0.35">
      <c r="AL66" t="str">
        <f>'07'!P11</f>
        <v>GRABINSKÁ Veronika</v>
      </c>
      <c r="AM66">
        <f>'07'!Q11</f>
        <v>1</v>
      </c>
      <c r="AN66">
        <f>'07'!R11</f>
        <v>3</v>
      </c>
      <c r="AO66">
        <f>'07'!S11</f>
        <v>1</v>
      </c>
      <c r="AP66">
        <f>'07'!T11</f>
        <v>1</v>
      </c>
      <c r="AQ66">
        <f>'07'!U11</f>
        <v>1</v>
      </c>
      <c r="AR66">
        <f>'07'!V11</f>
        <v>9</v>
      </c>
      <c r="AS66">
        <f>'07'!W11</f>
        <v>7</v>
      </c>
      <c r="AT66">
        <f>'07'!X11</f>
        <v>2</v>
      </c>
      <c r="AU66">
        <f>'07'!Y11</f>
        <v>3</v>
      </c>
      <c r="AW66">
        <f>Sestava!B67</f>
        <v>0</v>
      </c>
      <c r="AX66">
        <f>Sestava!C67</f>
        <v>0</v>
      </c>
      <c r="AY66">
        <f t="shared" ref="AY66:AY97" si="20">SUMIF(stats_jmena,AW66,stats_k)</f>
        <v>0</v>
      </c>
      <c r="AZ66">
        <f t="shared" ref="AZ66:AZ97" si="21">SUMIF(stats_jmena,AW66,stats_gp)</f>
        <v>0</v>
      </c>
      <c r="BA66">
        <f t="shared" ref="BA66:BA97" si="22">SUMIF(stats_jmena,AW66,stats_w)</f>
        <v>0</v>
      </c>
      <c r="BB66">
        <f t="shared" ref="BB66:BB97" si="23">SUMIF(stats_jmena,AW66,stats_d)</f>
        <v>0</v>
      </c>
      <c r="BC66">
        <f t="shared" ref="BC66:BC97" si="24">SUMIF(stats_jmena,AW66,stats_l)</f>
        <v>0</v>
      </c>
      <c r="BD66">
        <f t="shared" ref="BD66:BD97" si="25">SUMIF(stats_jmena,AW66,stats_gf)</f>
        <v>0</v>
      </c>
      <c r="BE66">
        <f t="shared" ref="BE66:BE97" si="26">SUMIF(stats_jmena,AW66,stats_ga)</f>
        <v>0</v>
      </c>
      <c r="BF66">
        <f t="shared" ref="BF66:BF97" si="27">SUMIF(stats_jmena,AW66,stats_gd)</f>
        <v>0</v>
      </c>
      <c r="BG66">
        <f t="shared" ref="BG66:BG97" si="28">SUMIF(stats_jmena,AW66,stats_pts)</f>
        <v>0</v>
      </c>
      <c r="BH66">
        <f t="shared" si="10"/>
        <v>0</v>
      </c>
    </row>
    <row r="67" spans="38:60" x14ac:dyDescent="0.35">
      <c r="AL67" t="str">
        <f>'07'!P12</f>
        <v>FRÝBA Ondřej</v>
      </c>
      <c r="AM67">
        <f>'07'!Q12</f>
        <v>1</v>
      </c>
      <c r="AN67">
        <f>'07'!R12</f>
        <v>2</v>
      </c>
      <c r="AO67">
        <f>'07'!S12</f>
        <v>0</v>
      </c>
      <c r="AP67">
        <f>'07'!T12</f>
        <v>2</v>
      </c>
      <c r="AQ67">
        <f>'07'!U12</f>
        <v>0</v>
      </c>
      <c r="AR67">
        <f>'07'!V12</f>
        <v>6</v>
      </c>
      <c r="AS67">
        <f>'07'!W12</f>
        <v>6</v>
      </c>
      <c r="AT67">
        <f>'07'!X12</f>
        <v>0</v>
      </c>
      <c r="AU67">
        <f>'07'!Y12</f>
        <v>2</v>
      </c>
      <c r="AW67">
        <f>Sestava!B68</f>
        <v>0</v>
      </c>
      <c r="AX67">
        <f>Sestava!C68</f>
        <v>0</v>
      </c>
      <c r="AY67">
        <f t="shared" si="20"/>
        <v>0</v>
      </c>
      <c r="AZ67">
        <f t="shared" si="21"/>
        <v>0</v>
      </c>
      <c r="BA67">
        <f t="shared" si="22"/>
        <v>0</v>
      </c>
      <c r="BB67">
        <f t="shared" si="23"/>
        <v>0</v>
      </c>
      <c r="BC67">
        <f t="shared" si="24"/>
        <v>0</v>
      </c>
      <c r="BD67">
        <f t="shared" si="25"/>
        <v>0</v>
      </c>
      <c r="BE67">
        <f t="shared" si="26"/>
        <v>0</v>
      </c>
      <c r="BF67">
        <f t="shared" si="27"/>
        <v>0</v>
      </c>
      <c r="BG67">
        <f t="shared" si="28"/>
        <v>0</v>
      </c>
      <c r="BH67">
        <f t="shared" si="10"/>
        <v>0</v>
      </c>
    </row>
    <row r="68" spans="38:60" x14ac:dyDescent="0.35">
      <c r="AL68" t="str">
        <f>'07'!P13</f>
        <v>HROZ Lukáš</v>
      </c>
      <c r="AM68">
        <f>'07'!Q13</f>
        <v>1</v>
      </c>
      <c r="AN68">
        <f>'07'!R13</f>
        <v>3</v>
      </c>
      <c r="AO68">
        <f>'07'!S13</f>
        <v>0</v>
      </c>
      <c r="AP68">
        <f>'07'!T13</f>
        <v>2</v>
      </c>
      <c r="AQ68">
        <f>'07'!U13</f>
        <v>1</v>
      </c>
      <c r="AR68">
        <f>'07'!V13</f>
        <v>3</v>
      </c>
      <c r="AS68">
        <f>'07'!W13</f>
        <v>6</v>
      </c>
      <c r="AT68">
        <f>'07'!X13</f>
        <v>-3</v>
      </c>
      <c r="AU68">
        <f>'07'!Y13</f>
        <v>2</v>
      </c>
      <c r="AW68">
        <f>Sestava!B69</f>
        <v>0</v>
      </c>
      <c r="AX68">
        <f>Sestava!C69</f>
        <v>0</v>
      </c>
      <c r="AY68">
        <f t="shared" si="20"/>
        <v>0</v>
      </c>
      <c r="AZ68">
        <f t="shared" si="21"/>
        <v>0</v>
      </c>
      <c r="BA68">
        <f t="shared" si="22"/>
        <v>0</v>
      </c>
      <c r="BB68">
        <f t="shared" si="23"/>
        <v>0</v>
      </c>
      <c r="BC68">
        <f t="shared" si="24"/>
        <v>0</v>
      </c>
      <c r="BD68">
        <f t="shared" si="25"/>
        <v>0</v>
      </c>
      <c r="BE68">
        <f t="shared" si="26"/>
        <v>0</v>
      </c>
      <c r="BF68">
        <f t="shared" si="27"/>
        <v>0</v>
      </c>
      <c r="BG68">
        <f t="shared" si="28"/>
        <v>0</v>
      </c>
      <c r="BH68">
        <f t="shared" si="10"/>
        <v>0</v>
      </c>
    </row>
    <row r="69" spans="38:60" x14ac:dyDescent="0.35">
      <c r="AL69" t="str">
        <f>'07'!P14</f>
        <v>KOMÁREK Tomáš</v>
      </c>
      <c r="AM69">
        <f>'07'!Q14</f>
        <v>0</v>
      </c>
      <c r="AN69">
        <f>'07'!R14</f>
        <v>0</v>
      </c>
      <c r="AO69">
        <f>'07'!S14</f>
        <v>0</v>
      </c>
      <c r="AP69">
        <f>'07'!T14</f>
        <v>0</v>
      </c>
      <c r="AQ69">
        <f>'07'!U14</f>
        <v>0</v>
      </c>
      <c r="AR69">
        <f>'07'!V14</f>
        <v>0</v>
      </c>
      <c r="AS69">
        <f>'07'!W14</f>
        <v>0</v>
      </c>
      <c r="AT69">
        <f>'07'!X14</f>
        <v>0</v>
      </c>
      <c r="AU69">
        <f>'07'!Y14</f>
        <v>0</v>
      </c>
      <c r="AW69">
        <f>Sestava!B70</f>
        <v>0</v>
      </c>
      <c r="AX69">
        <f>Sestava!C70</f>
        <v>0</v>
      </c>
      <c r="AY69">
        <f t="shared" si="20"/>
        <v>0</v>
      </c>
      <c r="AZ69">
        <f t="shared" si="21"/>
        <v>0</v>
      </c>
      <c r="BA69">
        <f t="shared" si="22"/>
        <v>0</v>
      </c>
      <c r="BB69">
        <f t="shared" si="23"/>
        <v>0</v>
      </c>
      <c r="BC69">
        <f t="shared" si="24"/>
        <v>0</v>
      </c>
      <c r="BD69">
        <f t="shared" si="25"/>
        <v>0</v>
      </c>
      <c r="BE69">
        <f t="shared" si="26"/>
        <v>0</v>
      </c>
      <c r="BF69">
        <f t="shared" si="27"/>
        <v>0</v>
      </c>
      <c r="BG69">
        <f t="shared" si="28"/>
        <v>0</v>
      </c>
      <c r="BH69">
        <f t="shared" si="10"/>
        <v>0</v>
      </c>
    </row>
    <row r="70" spans="38:60" x14ac:dyDescent="0.35">
      <c r="AL70">
        <f>'07'!P15</f>
        <v>0</v>
      </c>
      <c r="AM70">
        <f>'07'!Q15</f>
        <v>0</v>
      </c>
      <c r="AN70">
        <f>'07'!R15</f>
        <v>0</v>
      </c>
      <c r="AO70">
        <f>'07'!S15</f>
        <v>0</v>
      </c>
      <c r="AP70">
        <f>'07'!T15</f>
        <v>0</v>
      </c>
      <c r="AQ70">
        <f>'07'!U15</f>
        <v>0</v>
      </c>
      <c r="AR70">
        <f>'07'!V15</f>
        <v>0</v>
      </c>
      <c r="AS70">
        <f>'07'!W15</f>
        <v>0</v>
      </c>
      <c r="AT70">
        <f>'07'!X15</f>
        <v>0</v>
      </c>
      <c r="AU70">
        <f>'07'!Y15</f>
        <v>0</v>
      </c>
      <c r="AW70">
        <f>Sestava!B71</f>
        <v>0</v>
      </c>
      <c r="AX70">
        <f>Sestava!C71</f>
        <v>0</v>
      </c>
      <c r="AY70">
        <f t="shared" si="20"/>
        <v>0</v>
      </c>
      <c r="AZ70">
        <f t="shared" si="21"/>
        <v>0</v>
      </c>
      <c r="BA70">
        <f t="shared" si="22"/>
        <v>0</v>
      </c>
      <c r="BB70">
        <f t="shared" si="23"/>
        <v>0</v>
      </c>
      <c r="BC70">
        <f t="shared" si="24"/>
        <v>0</v>
      </c>
      <c r="BD70">
        <f t="shared" si="25"/>
        <v>0</v>
      </c>
      <c r="BE70">
        <f t="shared" si="26"/>
        <v>0</v>
      </c>
      <c r="BF70">
        <f t="shared" si="27"/>
        <v>0</v>
      </c>
      <c r="BG70">
        <f t="shared" si="28"/>
        <v>0</v>
      </c>
      <c r="BH70">
        <f t="shared" si="10"/>
        <v>0</v>
      </c>
    </row>
    <row r="71" spans="38:60" x14ac:dyDescent="0.35">
      <c r="AL71" t="str">
        <f>'07'!P16</f>
        <v>VANÍČEK Matyáš</v>
      </c>
      <c r="AM71">
        <f>'07'!Q16</f>
        <v>1</v>
      </c>
      <c r="AN71">
        <f>'07'!R16</f>
        <v>1</v>
      </c>
      <c r="AO71">
        <f>'07'!S16</f>
        <v>0</v>
      </c>
      <c r="AP71">
        <f>'07'!T16</f>
        <v>0</v>
      </c>
      <c r="AQ71">
        <f>'07'!U16</f>
        <v>1</v>
      </c>
      <c r="AR71">
        <f>'07'!V16</f>
        <v>1</v>
      </c>
      <c r="AS71">
        <f>'07'!W16</f>
        <v>4</v>
      </c>
      <c r="AT71">
        <f>'07'!X16</f>
        <v>-3</v>
      </c>
      <c r="AU71">
        <f>'07'!Y16</f>
        <v>0</v>
      </c>
      <c r="AW71">
        <f>Sestava!B72</f>
        <v>0</v>
      </c>
      <c r="AX71">
        <f>Sestava!C72</f>
        <v>0</v>
      </c>
      <c r="AY71">
        <f t="shared" si="20"/>
        <v>0</v>
      </c>
      <c r="AZ71">
        <f t="shared" si="21"/>
        <v>0</v>
      </c>
      <c r="BA71">
        <f t="shared" si="22"/>
        <v>0</v>
      </c>
      <c r="BB71">
        <f t="shared" si="23"/>
        <v>0</v>
      </c>
      <c r="BC71">
        <f t="shared" si="24"/>
        <v>0</v>
      </c>
      <c r="BD71">
        <f t="shared" si="25"/>
        <v>0</v>
      </c>
      <c r="BE71">
        <f t="shared" si="26"/>
        <v>0</v>
      </c>
      <c r="BF71">
        <f t="shared" si="27"/>
        <v>0</v>
      </c>
      <c r="BG71">
        <f t="shared" si="28"/>
        <v>0</v>
      </c>
      <c r="BH71">
        <f t="shared" si="10"/>
        <v>0</v>
      </c>
    </row>
    <row r="72" spans="38:60" x14ac:dyDescent="0.35">
      <c r="AL72" t="str">
        <f>'07'!P17</f>
        <v>MATUŠČÍN Jan</v>
      </c>
      <c r="AM72">
        <f>'07'!Q17</f>
        <v>1</v>
      </c>
      <c r="AN72">
        <f>'07'!R17</f>
        <v>1</v>
      </c>
      <c r="AO72">
        <f>'07'!S17</f>
        <v>0</v>
      </c>
      <c r="AP72">
        <f>'07'!T17</f>
        <v>0</v>
      </c>
      <c r="AQ72">
        <f>'07'!U17</f>
        <v>1</v>
      </c>
      <c r="AR72">
        <f>'07'!V17</f>
        <v>0</v>
      </c>
      <c r="AS72">
        <f>'07'!W17</f>
        <v>3</v>
      </c>
      <c r="AT72">
        <f>'07'!X17</f>
        <v>-3</v>
      </c>
      <c r="AU72">
        <f>'07'!Y17</f>
        <v>0</v>
      </c>
      <c r="AW72">
        <f>Sestava!B73</f>
        <v>0</v>
      </c>
      <c r="AX72">
        <f>Sestava!C73</f>
        <v>0</v>
      </c>
      <c r="AY72">
        <f t="shared" si="20"/>
        <v>0</v>
      </c>
      <c r="AZ72">
        <f t="shared" si="21"/>
        <v>0</v>
      </c>
      <c r="BA72">
        <f t="shared" si="22"/>
        <v>0</v>
      </c>
      <c r="BB72">
        <f t="shared" si="23"/>
        <v>0</v>
      </c>
      <c r="BC72">
        <f t="shared" si="24"/>
        <v>0</v>
      </c>
      <c r="BD72">
        <f t="shared" si="25"/>
        <v>0</v>
      </c>
      <c r="BE72">
        <f t="shared" si="26"/>
        <v>0</v>
      </c>
      <c r="BF72">
        <f t="shared" si="27"/>
        <v>0</v>
      </c>
      <c r="BG72">
        <f t="shared" si="28"/>
        <v>0</v>
      </c>
      <c r="BH72">
        <f t="shared" si="10"/>
        <v>0</v>
      </c>
    </row>
    <row r="73" spans="38:60" x14ac:dyDescent="0.35">
      <c r="AL73" t="str">
        <f>'08'!P8</f>
        <v>JUSTRA Michal</v>
      </c>
      <c r="AM73">
        <f>'08'!Q8</f>
        <v>1</v>
      </c>
      <c r="AN73">
        <f>'08'!R8</f>
        <v>3</v>
      </c>
      <c r="AO73">
        <f>'08'!S8</f>
        <v>2</v>
      </c>
      <c r="AP73">
        <f>'08'!T8</f>
        <v>1</v>
      </c>
      <c r="AQ73">
        <f>'08'!U8</f>
        <v>0</v>
      </c>
      <c r="AR73">
        <f>'08'!V8</f>
        <v>3</v>
      </c>
      <c r="AS73">
        <f>'08'!W8</f>
        <v>0</v>
      </c>
      <c r="AT73">
        <f>'08'!X8</f>
        <v>3</v>
      </c>
      <c r="AU73">
        <f>'08'!Y8</f>
        <v>5</v>
      </c>
      <c r="AW73">
        <f>Sestava!B74</f>
        <v>0</v>
      </c>
      <c r="AX73">
        <f>Sestava!C74</f>
        <v>0</v>
      </c>
      <c r="AY73">
        <f t="shared" si="20"/>
        <v>0</v>
      </c>
      <c r="AZ73">
        <f t="shared" si="21"/>
        <v>0</v>
      </c>
      <c r="BA73">
        <f t="shared" si="22"/>
        <v>0</v>
      </c>
      <c r="BB73">
        <f t="shared" si="23"/>
        <v>0</v>
      </c>
      <c r="BC73">
        <f t="shared" si="24"/>
        <v>0</v>
      </c>
      <c r="BD73">
        <f t="shared" si="25"/>
        <v>0</v>
      </c>
      <c r="BE73">
        <f t="shared" si="26"/>
        <v>0</v>
      </c>
      <c r="BF73">
        <f t="shared" si="27"/>
        <v>0</v>
      </c>
      <c r="BG73">
        <f t="shared" si="28"/>
        <v>0</v>
      </c>
      <c r="BH73">
        <f t="shared" si="10"/>
        <v>0</v>
      </c>
    </row>
    <row r="74" spans="38:60" x14ac:dyDescent="0.35">
      <c r="AL74" t="str">
        <f>'08'!P9</f>
        <v>DOHNAL Jiří</v>
      </c>
      <c r="AM74">
        <f>'08'!Q9</f>
        <v>1</v>
      </c>
      <c r="AN74">
        <f>'08'!R9</f>
        <v>3</v>
      </c>
      <c r="AO74">
        <f>'08'!S9</f>
        <v>1</v>
      </c>
      <c r="AP74">
        <f>'08'!T9</f>
        <v>1</v>
      </c>
      <c r="AQ74">
        <f>'08'!U9</f>
        <v>1</v>
      </c>
      <c r="AR74">
        <f>'08'!V9</f>
        <v>6</v>
      </c>
      <c r="AS74">
        <f>'08'!W9</f>
        <v>4</v>
      </c>
      <c r="AT74">
        <f>'08'!X9</f>
        <v>2</v>
      </c>
      <c r="AU74">
        <f>'08'!Y9</f>
        <v>3</v>
      </c>
      <c r="AW74">
        <f>Sestava!B75</f>
        <v>0</v>
      </c>
      <c r="AX74">
        <f>Sestava!C75</f>
        <v>0</v>
      </c>
      <c r="AY74">
        <f t="shared" si="20"/>
        <v>0</v>
      </c>
      <c r="AZ74">
        <f t="shared" si="21"/>
        <v>0</v>
      </c>
      <c r="BA74">
        <f t="shared" si="22"/>
        <v>0</v>
      </c>
      <c r="BB74">
        <f t="shared" si="23"/>
        <v>0</v>
      </c>
      <c r="BC74">
        <f t="shared" si="24"/>
        <v>0</v>
      </c>
      <c r="BD74">
        <f t="shared" si="25"/>
        <v>0</v>
      </c>
      <c r="BE74">
        <f t="shared" si="26"/>
        <v>0</v>
      </c>
      <c r="BF74">
        <f t="shared" si="27"/>
        <v>0</v>
      </c>
      <c r="BG74">
        <f t="shared" si="28"/>
        <v>0</v>
      </c>
      <c r="BH74">
        <f t="shared" si="10"/>
        <v>0</v>
      </c>
    </row>
    <row r="75" spans="38:60" x14ac:dyDescent="0.35">
      <c r="AL75" t="str">
        <f>'08'!P10</f>
        <v>HÁJEK Dalibor</v>
      </c>
      <c r="AM75">
        <f>'08'!Q10</f>
        <v>1</v>
      </c>
      <c r="AN75">
        <f>'08'!R10</f>
        <v>2</v>
      </c>
      <c r="AO75">
        <f>'08'!S10</f>
        <v>1</v>
      </c>
      <c r="AP75">
        <f>'08'!T10</f>
        <v>1</v>
      </c>
      <c r="AQ75">
        <f>'08'!U10</f>
        <v>0</v>
      </c>
      <c r="AR75">
        <f>'08'!V10</f>
        <v>3</v>
      </c>
      <c r="AS75">
        <f>'08'!W10</f>
        <v>1</v>
      </c>
      <c r="AT75">
        <f>'08'!X10</f>
        <v>2</v>
      </c>
      <c r="AU75">
        <f>'08'!Y10</f>
        <v>3</v>
      </c>
      <c r="AW75">
        <f>Sestava!B76</f>
        <v>0</v>
      </c>
      <c r="AX75">
        <f>Sestava!C76</f>
        <v>0</v>
      </c>
      <c r="AY75">
        <f t="shared" si="20"/>
        <v>0</v>
      </c>
      <c r="AZ75">
        <f t="shared" si="21"/>
        <v>0</v>
      </c>
      <c r="BA75">
        <f t="shared" si="22"/>
        <v>0</v>
      </c>
      <c r="BB75">
        <f t="shared" si="23"/>
        <v>0</v>
      </c>
      <c r="BC75">
        <f t="shared" si="24"/>
        <v>0</v>
      </c>
      <c r="BD75">
        <f t="shared" si="25"/>
        <v>0</v>
      </c>
      <c r="BE75">
        <f t="shared" si="26"/>
        <v>0</v>
      </c>
      <c r="BF75">
        <f t="shared" si="27"/>
        <v>0</v>
      </c>
      <c r="BG75">
        <f t="shared" si="28"/>
        <v>0</v>
      </c>
      <c r="BH75">
        <f t="shared" si="10"/>
        <v>0</v>
      </c>
    </row>
    <row r="76" spans="38:60" x14ac:dyDescent="0.35">
      <c r="AL76" t="str">
        <f>'08'!P11</f>
        <v>FRÝBA Ondřej</v>
      </c>
      <c r="AM76">
        <f>'08'!Q11</f>
        <v>1</v>
      </c>
      <c r="AN76">
        <f>'08'!R11</f>
        <v>1</v>
      </c>
      <c r="AO76">
        <f>'08'!S11</f>
        <v>1</v>
      </c>
      <c r="AP76">
        <f>'08'!T11</f>
        <v>0</v>
      </c>
      <c r="AQ76">
        <f>'08'!U11</f>
        <v>0</v>
      </c>
      <c r="AR76">
        <f>'08'!V11</f>
        <v>6</v>
      </c>
      <c r="AS76">
        <f>'08'!W11</f>
        <v>1</v>
      </c>
      <c r="AT76">
        <f>'08'!X11</f>
        <v>5</v>
      </c>
      <c r="AU76">
        <f>'08'!Y11</f>
        <v>2</v>
      </c>
      <c r="AW76">
        <f>Sestava!B77</f>
        <v>0</v>
      </c>
      <c r="AX76">
        <f>Sestava!C77</f>
        <v>0</v>
      </c>
      <c r="AY76">
        <f t="shared" si="20"/>
        <v>0</v>
      </c>
      <c r="AZ76">
        <f t="shared" si="21"/>
        <v>0</v>
      </c>
      <c r="BA76">
        <f t="shared" si="22"/>
        <v>0</v>
      </c>
      <c r="BB76">
        <f t="shared" si="23"/>
        <v>0</v>
      </c>
      <c r="BC76">
        <f t="shared" si="24"/>
        <v>0</v>
      </c>
      <c r="BD76">
        <f t="shared" si="25"/>
        <v>0</v>
      </c>
      <c r="BE76">
        <f t="shared" si="26"/>
        <v>0</v>
      </c>
      <c r="BF76">
        <f t="shared" si="27"/>
        <v>0</v>
      </c>
      <c r="BG76">
        <f t="shared" si="28"/>
        <v>0</v>
      </c>
      <c r="BH76">
        <f t="shared" si="10"/>
        <v>0</v>
      </c>
    </row>
    <row r="77" spans="38:60" x14ac:dyDescent="0.35">
      <c r="AL77" t="str">
        <f>'08'!P12</f>
        <v>KURÁŇ Adam</v>
      </c>
      <c r="AM77">
        <f>'08'!Q12</f>
        <v>1</v>
      </c>
      <c r="AN77">
        <f>'08'!R12</f>
        <v>2</v>
      </c>
      <c r="AO77">
        <f>'08'!S12</f>
        <v>1</v>
      </c>
      <c r="AP77">
        <f>'08'!T12</f>
        <v>0</v>
      </c>
      <c r="AQ77">
        <f>'08'!U12</f>
        <v>1</v>
      </c>
      <c r="AR77">
        <f>'08'!V12</f>
        <v>6</v>
      </c>
      <c r="AS77">
        <f>'08'!W12</f>
        <v>7</v>
      </c>
      <c r="AT77">
        <f>'08'!X12</f>
        <v>-1</v>
      </c>
      <c r="AU77">
        <f>'08'!Y12</f>
        <v>2</v>
      </c>
      <c r="AW77">
        <f>Sestava!B78</f>
        <v>0</v>
      </c>
      <c r="AX77">
        <f>Sestava!C78</f>
        <v>0</v>
      </c>
      <c r="AY77">
        <f t="shared" si="20"/>
        <v>0</v>
      </c>
      <c r="AZ77">
        <f t="shared" si="21"/>
        <v>0</v>
      </c>
      <c r="BA77">
        <f t="shared" si="22"/>
        <v>0</v>
      </c>
      <c r="BB77">
        <f t="shared" si="23"/>
        <v>0</v>
      </c>
      <c r="BC77">
        <f t="shared" si="24"/>
        <v>0</v>
      </c>
      <c r="BD77">
        <f t="shared" si="25"/>
        <v>0</v>
      </c>
      <c r="BE77">
        <f t="shared" si="26"/>
        <v>0</v>
      </c>
      <c r="BF77">
        <f t="shared" si="27"/>
        <v>0</v>
      </c>
      <c r="BG77">
        <f t="shared" si="28"/>
        <v>0</v>
      </c>
      <c r="BH77">
        <f t="shared" si="10"/>
        <v>0</v>
      </c>
    </row>
    <row r="78" spans="38:60" x14ac:dyDescent="0.35">
      <c r="AL78" t="str">
        <f>'08'!P13</f>
        <v>FRÝBA Dalibor</v>
      </c>
      <c r="AM78">
        <f>'08'!Q13</f>
        <v>1</v>
      </c>
      <c r="AN78">
        <f>'08'!R13</f>
        <v>1</v>
      </c>
      <c r="AO78">
        <f>'08'!S13</f>
        <v>0</v>
      </c>
      <c r="AP78">
        <f>'08'!T13</f>
        <v>1</v>
      </c>
      <c r="AQ78">
        <f>'08'!U13</f>
        <v>0</v>
      </c>
      <c r="AR78">
        <f>'08'!V13</f>
        <v>2</v>
      </c>
      <c r="AS78">
        <f>'08'!W13</f>
        <v>2</v>
      </c>
      <c r="AT78">
        <f>'08'!X13</f>
        <v>0</v>
      </c>
      <c r="AU78">
        <f>'08'!Y13</f>
        <v>1</v>
      </c>
      <c r="AW78">
        <f>Sestava!B79</f>
        <v>0</v>
      </c>
      <c r="AX78">
        <f>Sestava!C79</f>
        <v>0</v>
      </c>
      <c r="AY78">
        <f t="shared" si="20"/>
        <v>0</v>
      </c>
      <c r="AZ78">
        <f t="shared" si="21"/>
        <v>0</v>
      </c>
      <c r="BA78">
        <f t="shared" si="22"/>
        <v>0</v>
      </c>
      <c r="BB78">
        <f t="shared" si="23"/>
        <v>0</v>
      </c>
      <c r="BC78">
        <f t="shared" si="24"/>
        <v>0</v>
      </c>
      <c r="BD78">
        <f t="shared" si="25"/>
        <v>0</v>
      </c>
      <c r="BE78">
        <f t="shared" si="26"/>
        <v>0</v>
      </c>
      <c r="BF78">
        <f t="shared" si="27"/>
        <v>0</v>
      </c>
      <c r="BG78">
        <f t="shared" si="28"/>
        <v>0</v>
      </c>
      <c r="BH78">
        <f t="shared" si="10"/>
        <v>0</v>
      </c>
    </row>
    <row r="79" spans="38:60" x14ac:dyDescent="0.35">
      <c r="AL79" t="str">
        <f>'08'!P14</f>
        <v>HADAŠČOK Petr</v>
      </c>
      <c r="AM79">
        <f>'08'!Q14</f>
        <v>1</v>
      </c>
      <c r="AN79">
        <f>'08'!R14</f>
        <v>1</v>
      </c>
      <c r="AO79">
        <f>'08'!S14</f>
        <v>0</v>
      </c>
      <c r="AP79">
        <f>'08'!T14</f>
        <v>1</v>
      </c>
      <c r="AQ79">
        <f>'08'!U14</f>
        <v>0</v>
      </c>
      <c r="AR79">
        <f>'08'!V14</f>
        <v>0</v>
      </c>
      <c r="AS79">
        <f>'08'!W14</f>
        <v>0</v>
      </c>
      <c r="AT79">
        <f>'08'!X14</f>
        <v>0</v>
      </c>
      <c r="AU79">
        <f>'08'!Y14</f>
        <v>1</v>
      </c>
      <c r="AW79">
        <f>Sestava!B80</f>
        <v>0</v>
      </c>
      <c r="AX79">
        <f>Sestava!C80</f>
        <v>0</v>
      </c>
      <c r="AY79">
        <f t="shared" si="20"/>
        <v>0</v>
      </c>
      <c r="AZ79">
        <f t="shared" si="21"/>
        <v>0</v>
      </c>
      <c r="BA79">
        <f t="shared" si="22"/>
        <v>0</v>
      </c>
      <c r="BB79">
        <f t="shared" si="23"/>
        <v>0</v>
      </c>
      <c r="BC79">
        <f t="shared" si="24"/>
        <v>0</v>
      </c>
      <c r="BD79">
        <f t="shared" si="25"/>
        <v>0</v>
      </c>
      <c r="BE79">
        <f t="shared" si="26"/>
        <v>0</v>
      </c>
      <c r="BF79">
        <f t="shared" si="27"/>
        <v>0</v>
      </c>
      <c r="BG79">
        <f t="shared" si="28"/>
        <v>0</v>
      </c>
      <c r="BH79">
        <f t="shared" si="10"/>
        <v>0</v>
      </c>
    </row>
    <row r="80" spans="38:60" x14ac:dyDescent="0.35">
      <c r="AL80" t="str">
        <f>'08'!P15</f>
        <v>VANÍČEK Matyáš</v>
      </c>
      <c r="AM80">
        <f>'08'!Q15</f>
        <v>1</v>
      </c>
      <c r="AN80">
        <f>'08'!R15</f>
        <v>2</v>
      </c>
      <c r="AO80">
        <f>'08'!S15</f>
        <v>0</v>
      </c>
      <c r="AP80">
        <f>'08'!T15</f>
        <v>1</v>
      </c>
      <c r="AQ80">
        <f>'08'!U15</f>
        <v>1</v>
      </c>
      <c r="AR80">
        <f>'08'!V15</f>
        <v>0</v>
      </c>
      <c r="AS80">
        <f>'08'!W15</f>
        <v>4</v>
      </c>
      <c r="AT80">
        <f>'08'!X15</f>
        <v>-4</v>
      </c>
      <c r="AU80">
        <f>'08'!Y15</f>
        <v>1</v>
      </c>
      <c r="AW80">
        <f>Sestava!B81</f>
        <v>0</v>
      </c>
      <c r="AX80">
        <f>Sestava!C81</f>
        <v>0</v>
      </c>
      <c r="AY80">
        <f t="shared" si="20"/>
        <v>0</v>
      </c>
      <c r="AZ80">
        <f t="shared" si="21"/>
        <v>0</v>
      </c>
      <c r="BA80">
        <f t="shared" si="22"/>
        <v>0</v>
      </c>
      <c r="BB80">
        <f t="shared" si="23"/>
        <v>0</v>
      </c>
      <c r="BC80">
        <f t="shared" si="24"/>
        <v>0</v>
      </c>
      <c r="BD80">
        <f t="shared" si="25"/>
        <v>0</v>
      </c>
      <c r="BE80">
        <f t="shared" si="26"/>
        <v>0</v>
      </c>
      <c r="BF80">
        <f t="shared" si="27"/>
        <v>0</v>
      </c>
      <c r="BG80">
        <f t="shared" si="28"/>
        <v>0</v>
      </c>
      <c r="BH80">
        <f t="shared" si="10"/>
        <v>0</v>
      </c>
    </row>
    <row r="81" spans="38:60" x14ac:dyDescent="0.35">
      <c r="AL81" t="str">
        <f>'08'!P16</f>
        <v>BILKO Jan</v>
      </c>
      <c r="AM81">
        <f>'08'!Q16</f>
        <v>1</v>
      </c>
      <c r="AN81">
        <f>'08'!R16</f>
        <v>1</v>
      </c>
      <c r="AO81">
        <f>'08'!S16</f>
        <v>0</v>
      </c>
      <c r="AP81">
        <f>'08'!T16</f>
        <v>0</v>
      </c>
      <c r="AQ81">
        <f>'08'!U16</f>
        <v>1</v>
      </c>
      <c r="AR81">
        <f>'08'!V16</f>
        <v>0</v>
      </c>
      <c r="AS81">
        <f>'08'!W16</f>
        <v>1</v>
      </c>
      <c r="AT81">
        <f>'08'!X16</f>
        <v>-1</v>
      </c>
      <c r="AU81">
        <f>'08'!Y16</f>
        <v>0</v>
      </c>
      <c r="AW81">
        <f>Sestava!B82</f>
        <v>0</v>
      </c>
      <c r="AX81">
        <f>Sestava!C82</f>
        <v>0</v>
      </c>
      <c r="AY81">
        <f t="shared" si="20"/>
        <v>0</v>
      </c>
      <c r="AZ81">
        <f t="shared" si="21"/>
        <v>0</v>
      </c>
      <c r="BA81">
        <f t="shared" si="22"/>
        <v>0</v>
      </c>
      <c r="BB81">
        <f t="shared" si="23"/>
        <v>0</v>
      </c>
      <c r="BC81">
        <f t="shared" si="24"/>
        <v>0</v>
      </c>
      <c r="BD81">
        <f t="shared" si="25"/>
        <v>0</v>
      </c>
      <c r="BE81">
        <f t="shared" si="26"/>
        <v>0</v>
      </c>
      <c r="BF81">
        <f t="shared" si="27"/>
        <v>0</v>
      </c>
      <c r="BG81">
        <f t="shared" si="28"/>
        <v>0</v>
      </c>
      <c r="BH81">
        <f t="shared" si="10"/>
        <v>0</v>
      </c>
    </row>
    <row r="82" spans="38:60" x14ac:dyDescent="0.35">
      <c r="AL82" t="str">
        <f>'08'!P17</f>
        <v>MATUŠČÍN Jan</v>
      </c>
      <c r="AM82">
        <f>'08'!Q17</f>
        <v>1</v>
      </c>
      <c r="AN82">
        <f>'08'!R17</f>
        <v>2</v>
      </c>
      <c r="AO82">
        <f>'08'!S17</f>
        <v>0</v>
      </c>
      <c r="AP82">
        <f>'08'!T17</f>
        <v>0</v>
      </c>
      <c r="AQ82">
        <f>'08'!U17</f>
        <v>2</v>
      </c>
      <c r="AR82">
        <f>'08'!V17</f>
        <v>2</v>
      </c>
      <c r="AS82">
        <f>'08'!W17</f>
        <v>8</v>
      </c>
      <c r="AT82">
        <f>'08'!X17</f>
        <v>-6</v>
      </c>
      <c r="AU82">
        <f>'08'!Y17</f>
        <v>0</v>
      </c>
      <c r="AW82">
        <f>Sestava!B83</f>
        <v>0</v>
      </c>
      <c r="AX82">
        <f>Sestava!C83</f>
        <v>0</v>
      </c>
      <c r="AY82">
        <f t="shared" si="20"/>
        <v>0</v>
      </c>
      <c r="AZ82">
        <f t="shared" si="21"/>
        <v>0</v>
      </c>
      <c r="BA82">
        <f t="shared" si="22"/>
        <v>0</v>
      </c>
      <c r="BB82">
        <f t="shared" si="23"/>
        <v>0</v>
      </c>
      <c r="BC82">
        <f t="shared" si="24"/>
        <v>0</v>
      </c>
      <c r="BD82">
        <f t="shared" si="25"/>
        <v>0</v>
      </c>
      <c r="BE82">
        <f t="shared" si="26"/>
        <v>0</v>
      </c>
      <c r="BF82">
        <f t="shared" si="27"/>
        <v>0</v>
      </c>
      <c r="BG82">
        <f t="shared" si="28"/>
        <v>0</v>
      </c>
      <c r="BH82">
        <f t="shared" si="10"/>
        <v>0</v>
      </c>
    </row>
    <row r="83" spans="38:60" x14ac:dyDescent="0.35">
      <c r="AL83" t="str">
        <f>'09'!P8</f>
        <v>NAGY Jiří</v>
      </c>
      <c r="AM83">
        <f>'09'!Q8</f>
        <v>1</v>
      </c>
      <c r="AN83">
        <f>'09'!R8</f>
        <v>3</v>
      </c>
      <c r="AO83">
        <f>'09'!S8</f>
        <v>2</v>
      </c>
      <c r="AP83">
        <f>'09'!T8</f>
        <v>1</v>
      </c>
      <c r="AQ83">
        <f>'09'!U8</f>
        <v>0</v>
      </c>
      <c r="AR83">
        <f>'09'!V8</f>
        <v>8</v>
      </c>
      <c r="AS83">
        <f>'09'!W8</f>
        <v>4</v>
      </c>
      <c r="AT83">
        <f>'09'!X8</f>
        <v>4</v>
      </c>
      <c r="AU83">
        <f>'09'!Y8</f>
        <v>5</v>
      </c>
      <c r="AW83">
        <f>Sestava!B84</f>
        <v>0</v>
      </c>
      <c r="AX83">
        <f>Sestava!C84</f>
        <v>0</v>
      </c>
      <c r="AY83">
        <f t="shared" si="20"/>
        <v>0</v>
      </c>
      <c r="AZ83">
        <f t="shared" si="21"/>
        <v>0</v>
      </c>
      <c r="BA83">
        <f t="shared" si="22"/>
        <v>0</v>
      </c>
      <c r="BB83">
        <f t="shared" si="23"/>
        <v>0</v>
      </c>
      <c r="BC83">
        <f t="shared" si="24"/>
        <v>0</v>
      </c>
      <c r="BD83">
        <f t="shared" si="25"/>
        <v>0</v>
      </c>
      <c r="BE83">
        <f t="shared" si="26"/>
        <v>0</v>
      </c>
      <c r="BF83">
        <f t="shared" si="27"/>
        <v>0</v>
      </c>
      <c r="BG83">
        <f t="shared" si="28"/>
        <v>0</v>
      </c>
      <c r="BH83">
        <f t="shared" si="10"/>
        <v>0</v>
      </c>
    </row>
    <row r="84" spans="38:60" x14ac:dyDescent="0.35">
      <c r="AL84" t="str">
        <f>'09'!P9</f>
        <v>NAVRÁTIL Petr</v>
      </c>
      <c r="AM84">
        <f>'09'!Q9</f>
        <v>1</v>
      </c>
      <c r="AN84">
        <f>'09'!R9</f>
        <v>2</v>
      </c>
      <c r="AO84">
        <f>'09'!S9</f>
        <v>2</v>
      </c>
      <c r="AP84">
        <f>'09'!T9</f>
        <v>0</v>
      </c>
      <c r="AQ84">
        <f>'09'!U9</f>
        <v>0</v>
      </c>
      <c r="AR84">
        <f>'09'!V9</f>
        <v>9</v>
      </c>
      <c r="AS84">
        <f>'09'!W9</f>
        <v>2</v>
      </c>
      <c r="AT84">
        <f>'09'!X9</f>
        <v>7</v>
      </c>
      <c r="AU84">
        <f>'09'!Y9</f>
        <v>4</v>
      </c>
      <c r="AW84">
        <f>Sestava!B85</f>
        <v>0</v>
      </c>
      <c r="AX84">
        <f>Sestava!C85</f>
        <v>0</v>
      </c>
      <c r="AY84">
        <f t="shared" si="20"/>
        <v>0</v>
      </c>
      <c r="AZ84">
        <f t="shared" si="21"/>
        <v>0</v>
      </c>
      <c r="BA84">
        <f t="shared" si="22"/>
        <v>0</v>
      </c>
      <c r="BB84">
        <f t="shared" si="23"/>
        <v>0</v>
      </c>
      <c r="BC84">
        <f t="shared" si="24"/>
        <v>0</v>
      </c>
      <c r="BD84">
        <f t="shared" si="25"/>
        <v>0</v>
      </c>
      <c r="BE84">
        <f t="shared" si="26"/>
        <v>0</v>
      </c>
      <c r="BF84">
        <f t="shared" si="27"/>
        <v>0</v>
      </c>
      <c r="BG84">
        <f t="shared" si="28"/>
        <v>0</v>
      </c>
      <c r="BH84">
        <f t="shared" si="10"/>
        <v>0</v>
      </c>
    </row>
    <row r="85" spans="38:60" x14ac:dyDescent="0.35">
      <c r="AL85" t="str">
        <f>'09'!P10</f>
        <v>ŘEHOŘ Jakub</v>
      </c>
      <c r="AM85">
        <f>'09'!Q10</f>
        <v>1</v>
      </c>
      <c r="AN85">
        <f>'09'!R10</f>
        <v>2</v>
      </c>
      <c r="AO85">
        <f>'09'!S10</f>
        <v>1</v>
      </c>
      <c r="AP85">
        <f>'09'!T10</f>
        <v>0</v>
      </c>
      <c r="AQ85">
        <f>'09'!U10</f>
        <v>1</v>
      </c>
      <c r="AR85">
        <f>'09'!V10</f>
        <v>8</v>
      </c>
      <c r="AS85">
        <f>'09'!W10</f>
        <v>5</v>
      </c>
      <c r="AT85">
        <f>'09'!X10</f>
        <v>3</v>
      </c>
      <c r="AU85">
        <f>'09'!Y10</f>
        <v>2</v>
      </c>
      <c r="AW85">
        <f>Sestava!B86</f>
        <v>0</v>
      </c>
      <c r="AX85">
        <f>Sestava!C86</f>
        <v>0</v>
      </c>
      <c r="AY85">
        <f t="shared" si="20"/>
        <v>0</v>
      </c>
      <c r="AZ85">
        <f t="shared" si="21"/>
        <v>0</v>
      </c>
      <c r="BA85">
        <f t="shared" si="22"/>
        <v>0</v>
      </c>
      <c r="BB85">
        <f t="shared" si="23"/>
        <v>0</v>
      </c>
      <c r="BC85">
        <f t="shared" si="24"/>
        <v>0</v>
      </c>
      <c r="BD85">
        <f t="shared" si="25"/>
        <v>0</v>
      </c>
      <c r="BE85">
        <f t="shared" si="26"/>
        <v>0</v>
      </c>
      <c r="BF85">
        <f t="shared" si="27"/>
        <v>0</v>
      </c>
      <c r="BG85">
        <f t="shared" si="28"/>
        <v>0</v>
      </c>
      <c r="BH85">
        <f t="shared" ref="BH85:BH148" si="29">AY85+BD85+(-BF85*10000)+BG85*1000000000</f>
        <v>0</v>
      </c>
    </row>
    <row r="86" spans="38:60" x14ac:dyDescent="0.35">
      <c r="AL86" t="str">
        <f>'09'!P11</f>
        <v>TOMANDL Michal</v>
      </c>
      <c r="AM86">
        <f>'09'!Q11</f>
        <v>1</v>
      </c>
      <c r="AN86">
        <f>'09'!R11</f>
        <v>2</v>
      </c>
      <c r="AO86">
        <f>'09'!S11</f>
        <v>1</v>
      </c>
      <c r="AP86">
        <f>'09'!T11</f>
        <v>0</v>
      </c>
      <c r="AQ86">
        <f>'09'!U11</f>
        <v>1</v>
      </c>
      <c r="AR86">
        <f>'09'!V11</f>
        <v>3</v>
      </c>
      <c r="AS86">
        <f>'09'!W11</f>
        <v>5</v>
      </c>
      <c r="AT86">
        <f>'09'!X11</f>
        <v>-2</v>
      </c>
      <c r="AU86">
        <f>'09'!Y11</f>
        <v>2</v>
      </c>
      <c r="AW86">
        <f>Sestava!B87</f>
        <v>0</v>
      </c>
      <c r="AX86">
        <f>Sestava!C87</f>
        <v>0</v>
      </c>
      <c r="AY86">
        <f t="shared" si="20"/>
        <v>0</v>
      </c>
      <c r="AZ86">
        <f t="shared" si="21"/>
        <v>0</v>
      </c>
      <c r="BA86">
        <f t="shared" si="22"/>
        <v>0</v>
      </c>
      <c r="BB86">
        <f t="shared" si="23"/>
        <v>0</v>
      </c>
      <c r="BC86">
        <f t="shared" si="24"/>
        <v>0</v>
      </c>
      <c r="BD86">
        <f t="shared" si="25"/>
        <v>0</v>
      </c>
      <c r="BE86">
        <f t="shared" si="26"/>
        <v>0</v>
      </c>
      <c r="BF86">
        <f t="shared" si="27"/>
        <v>0</v>
      </c>
      <c r="BG86">
        <f t="shared" si="28"/>
        <v>0</v>
      </c>
      <c r="BH86">
        <f t="shared" si="29"/>
        <v>0</v>
      </c>
    </row>
    <row r="87" spans="38:60" x14ac:dyDescent="0.35">
      <c r="AL87" t="str">
        <f>'09'!P12</f>
        <v>TIRPÁK Patrik</v>
      </c>
      <c r="AM87">
        <f>'09'!Q12</f>
        <v>1</v>
      </c>
      <c r="AN87">
        <f>'09'!R12</f>
        <v>2</v>
      </c>
      <c r="AO87">
        <f>'09'!S12</f>
        <v>1</v>
      </c>
      <c r="AP87">
        <f>'09'!T12</f>
        <v>0</v>
      </c>
      <c r="AQ87">
        <f>'09'!U12</f>
        <v>1</v>
      </c>
      <c r="AR87">
        <f>'09'!V12</f>
        <v>5</v>
      </c>
      <c r="AS87">
        <f>'09'!W12</f>
        <v>8</v>
      </c>
      <c r="AT87">
        <f>'09'!X12</f>
        <v>-3</v>
      </c>
      <c r="AU87">
        <f>'09'!Y12</f>
        <v>2</v>
      </c>
      <c r="AW87">
        <f>Sestava!B88</f>
        <v>0</v>
      </c>
      <c r="AX87">
        <f>Sestava!C88</f>
        <v>0</v>
      </c>
      <c r="AY87">
        <f t="shared" si="20"/>
        <v>0</v>
      </c>
      <c r="AZ87">
        <f t="shared" si="21"/>
        <v>0</v>
      </c>
      <c r="BA87">
        <f t="shared" si="22"/>
        <v>0</v>
      </c>
      <c r="BB87">
        <f t="shared" si="23"/>
        <v>0</v>
      </c>
      <c r="BC87">
        <f t="shared" si="24"/>
        <v>0</v>
      </c>
      <c r="BD87">
        <f t="shared" si="25"/>
        <v>0</v>
      </c>
      <c r="BE87">
        <f t="shared" si="26"/>
        <v>0</v>
      </c>
      <c r="BF87">
        <f t="shared" si="27"/>
        <v>0</v>
      </c>
      <c r="BG87">
        <f t="shared" si="28"/>
        <v>0</v>
      </c>
      <c r="BH87">
        <f t="shared" si="29"/>
        <v>0</v>
      </c>
    </row>
    <row r="88" spans="38:60" x14ac:dyDescent="0.35">
      <c r="AL88" t="str">
        <f>'09'!P13</f>
        <v>BERAN Filip</v>
      </c>
      <c r="AM88">
        <f>'09'!Q13</f>
        <v>1</v>
      </c>
      <c r="AN88">
        <f>'09'!R13</f>
        <v>3</v>
      </c>
      <c r="AO88">
        <f>'09'!S13</f>
        <v>1</v>
      </c>
      <c r="AP88">
        <f>'09'!T13</f>
        <v>0</v>
      </c>
      <c r="AQ88">
        <f>'09'!U13</f>
        <v>2</v>
      </c>
      <c r="AR88">
        <f>'09'!V13</f>
        <v>8</v>
      </c>
      <c r="AS88">
        <f>'09'!W13</f>
        <v>14</v>
      </c>
      <c r="AT88">
        <f>'09'!X13</f>
        <v>-6</v>
      </c>
      <c r="AU88">
        <f>'09'!Y13</f>
        <v>2</v>
      </c>
      <c r="AW88">
        <f>Sestava!B89</f>
        <v>0</v>
      </c>
      <c r="AX88">
        <f>Sestava!C89</f>
        <v>0</v>
      </c>
      <c r="AY88">
        <f t="shared" si="20"/>
        <v>0</v>
      </c>
      <c r="AZ88">
        <f t="shared" si="21"/>
        <v>0</v>
      </c>
      <c r="BA88">
        <f t="shared" si="22"/>
        <v>0</v>
      </c>
      <c r="BB88">
        <f t="shared" si="23"/>
        <v>0</v>
      </c>
      <c r="BC88">
        <f t="shared" si="24"/>
        <v>0</v>
      </c>
      <c r="BD88">
        <f t="shared" si="25"/>
        <v>0</v>
      </c>
      <c r="BE88">
        <f t="shared" si="26"/>
        <v>0</v>
      </c>
      <c r="BF88">
        <f t="shared" si="27"/>
        <v>0</v>
      </c>
      <c r="BG88">
        <f t="shared" si="28"/>
        <v>0</v>
      </c>
      <c r="BH88">
        <f t="shared" si="29"/>
        <v>0</v>
      </c>
    </row>
    <row r="89" spans="38:60" x14ac:dyDescent="0.35">
      <c r="AL89" t="str">
        <f>'09'!P14</f>
        <v>VITULA Josef</v>
      </c>
      <c r="AM89">
        <f>'09'!Q14</f>
        <v>1</v>
      </c>
      <c r="AN89">
        <f>'09'!R14</f>
        <v>1</v>
      </c>
      <c r="AO89">
        <f>'09'!S14</f>
        <v>0</v>
      </c>
      <c r="AP89">
        <f>'09'!T14</f>
        <v>1</v>
      </c>
      <c r="AQ89">
        <f>'09'!U14</f>
        <v>0</v>
      </c>
      <c r="AR89">
        <f>'09'!V14</f>
        <v>2</v>
      </c>
      <c r="AS89">
        <f>'09'!W14</f>
        <v>2</v>
      </c>
      <c r="AT89">
        <f>'09'!X14</f>
        <v>0</v>
      </c>
      <c r="AU89">
        <f>'09'!Y14</f>
        <v>1</v>
      </c>
      <c r="AW89">
        <f>Sestava!B90</f>
        <v>0</v>
      </c>
      <c r="AX89">
        <f>Sestava!C90</f>
        <v>0</v>
      </c>
      <c r="AY89">
        <f t="shared" si="20"/>
        <v>0</v>
      </c>
      <c r="AZ89">
        <f t="shared" si="21"/>
        <v>0</v>
      </c>
      <c r="BA89">
        <f t="shared" si="22"/>
        <v>0</v>
      </c>
      <c r="BB89">
        <f t="shared" si="23"/>
        <v>0</v>
      </c>
      <c r="BC89">
        <f t="shared" si="24"/>
        <v>0</v>
      </c>
      <c r="BD89">
        <f t="shared" si="25"/>
        <v>0</v>
      </c>
      <c r="BE89">
        <f t="shared" si="26"/>
        <v>0</v>
      </c>
      <c r="BF89">
        <f t="shared" si="27"/>
        <v>0</v>
      </c>
      <c r="BG89">
        <f t="shared" si="28"/>
        <v>0</v>
      </c>
      <c r="BH89">
        <f t="shared" si="29"/>
        <v>0</v>
      </c>
    </row>
    <row r="90" spans="38:60" x14ac:dyDescent="0.35">
      <c r="AL90">
        <f>'09'!P15</f>
        <v>0</v>
      </c>
      <c r="AM90">
        <f>'09'!Q15</f>
        <v>0</v>
      </c>
      <c r="AN90">
        <f>'09'!R15</f>
        <v>0</v>
      </c>
      <c r="AO90">
        <f>'09'!S15</f>
        <v>0</v>
      </c>
      <c r="AP90">
        <f>'09'!T15</f>
        <v>0</v>
      </c>
      <c r="AQ90">
        <f>'09'!U15</f>
        <v>0</v>
      </c>
      <c r="AR90">
        <f>'09'!V15</f>
        <v>0</v>
      </c>
      <c r="AS90">
        <f>'09'!W15</f>
        <v>0</v>
      </c>
      <c r="AT90">
        <f>'09'!X15</f>
        <v>0</v>
      </c>
      <c r="AU90">
        <f>'09'!Y15</f>
        <v>0</v>
      </c>
      <c r="AW90">
        <f>Sestava!B91</f>
        <v>0</v>
      </c>
      <c r="AX90">
        <f>Sestava!C91</f>
        <v>0</v>
      </c>
      <c r="AY90">
        <f t="shared" si="20"/>
        <v>0</v>
      </c>
      <c r="AZ90">
        <f t="shared" si="21"/>
        <v>0</v>
      </c>
      <c r="BA90">
        <f t="shared" si="22"/>
        <v>0</v>
      </c>
      <c r="BB90">
        <f t="shared" si="23"/>
        <v>0</v>
      </c>
      <c r="BC90">
        <f t="shared" si="24"/>
        <v>0</v>
      </c>
      <c r="BD90">
        <f t="shared" si="25"/>
        <v>0</v>
      </c>
      <c r="BE90">
        <f t="shared" si="26"/>
        <v>0</v>
      </c>
      <c r="BF90">
        <f t="shared" si="27"/>
        <v>0</v>
      </c>
      <c r="BG90">
        <f t="shared" si="28"/>
        <v>0</v>
      </c>
      <c r="BH90">
        <f t="shared" si="29"/>
        <v>0</v>
      </c>
    </row>
    <row r="91" spans="38:60" x14ac:dyDescent="0.35">
      <c r="AL91" t="str">
        <f>'09'!P16</f>
        <v>ŠÍMA Pavel</v>
      </c>
      <c r="AM91">
        <f>'09'!Q16</f>
        <v>1</v>
      </c>
      <c r="AN91">
        <f>'09'!R16</f>
        <v>1</v>
      </c>
      <c r="AO91">
        <f>'09'!S16</f>
        <v>0</v>
      </c>
      <c r="AP91">
        <f>'09'!T16</f>
        <v>0</v>
      </c>
      <c r="AQ91">
        <f>'09'!U16</f>
        <v>1</v>
      </c>
      <c r="AR91">
        <f>'09'!V16</f>
        <v>1</v>
      </c>
      <c r="AS91">
        <f>'09'!W16</f>
        <v>2</v>
      </c>
      <c r="AT91">
        <f>'09'!X16</f>
        <v>-1</v>
      </c>
      <c r="AU91">
        <f>'09'!Y16</f>
        <v>0</v>
      </c>
      <c r="AW91">
        <f>Sestava!B92</f>
        <v>0</v>
      </c>
      <c r="AX91">
        <f>Sestava!C92</f>
        <v>0</v>
      </c>
      <c r="AY91">
        <f t="shared" si="20"/>
        <v>0</v>
      </c>
      <c r="AZ91">
        <f t="shared" si="21"/>
        <v>0</v>
      </c>
      <c r="BA91">
        <f t="shared" si="22"/>
        <v>0</v>
      </c>
      <c r="BB91">
        <f t="shared" si="23"/>
        <v>0</v>
      </c>
      <c r="BC91">
        <f t="shared" si="24"/>
        <v>0</v>
      </c>
      <c r="BD91">
        <f t="shared" si="25"/>
        <v>0</v>
      </c>
      <c r="BE91">
        <f t="shared" si="26"/>
        <v>0</v>
      </c>
      <c r="BF91">
        <f t="shared" si="27"/>
        <v>0</v>
      </c>
      <c r="BG91">
        <f t="shared" si="28"/>
        <v>0</v>
      </c>
      <c r="BH91">
        <f t="shared" si="29"/>
        <v>0</v>
      </c>
    </row>
    <row r="92" spans="38:60" x14ac:dyDescent="0.35">
      <c r="AL92" t="str">
        <f>'09'!P17</f>
        <v>GRABINSKÁ Michaela</v>
      </c>
      <c r="AM92">
        <f>'09'!Q17</f>
        <v>1</v>
      </c>
      <c r="AN92">
        <f>'09'!R17</f>
        <v>2</v>
      </c>
      <c r="AO92">
        <f>'09'!S17</f>
        <v>0</v>
      </c>
      <c r="AP92">
        <f>'09'!T17</f>
        <v>0</v>
      </c>
      <c r="AQ92">
        <f>'09'!U17</f>
        <v>2</v>
      </c>
      <c r="AR92">
        <f>'09'!V17</f>
        <v>4</v>
      </c>
      <c r="AS92">
        <f>'09'!W17</f>
        <v>6</v>
      </c>
      <c r="AT92">
        <f>'09'!X17</f>
        <v>-2</v>
      </c>
      <c r="AU92">
        <f>'09'!Y17</f>
        <v>0</v>
      </c>
      <c r="AW92">
        <f>Sestava!B93</f>
        <v>0</v>
      </c>
      <c r="AX92">
        <f>Sestava!C93</f>
        <v>0</v>
      </c>
      <c r="AY92">
        <f t="shared" si="20"/>
        <v>0</v>
      </c>
      <c r="AZ92">
        <f t="shared" si="21"/>
        <v>0</v>
      </c>
      <c r="BA92">
        <f t="shared" si="22"/>
        <v>0</v>
      </c>
      <c r="BB92">
        <f t="shared" si="23"/>
        <v>0</v>
      </c>
      <c r="BC92">
        <f t="shared" si="24"/>
        <v>0</v>
      </c>
      <c r="BD92">
        <f t="shared" si="25"/>
        <v>0</v>
      </c>
      <c r="BE92">
        <f t="shared" si="26"/>
        <v>0</v>
      </c>
      <c r="BF92">
        <f t="shared" si="27"/>
        <v>0</v>
      </c>
      <c r="BG92">
        <f t="shared" si="28"/>
        <v>0</v>
      </c>
      <c r="BH92">
        <f t="shared" si="29"/>
        <v>0</v>
      </c>
    </row>
    <row r="93" spans="38:60" x14ac:dyDescent="0.35">
      <c r="AL93" t="str">
        <f>'11'!P8</f>
        <v>DOHNAL Jiří</v>
      </c>
      <c r="AM93">
        <f>'11'!Q8</f>
        <v>1</v>
      </c>
      <c r="AN93">
        <f>'11'!R8</f>
        <v>3</v>
      </c>
      <c r="AO93">
        <f>'11'!S8</f>
        <v>2</v>
      </c>
      <c r="AP93">
        <f>'11'!T8</f>
        <v>1</v>
      </c>
      <c r="AQ93">
        <f>'11'!U8</f>
        <v>0</v>
      </c>
      <c r="AR93">
        <f>'11'!V8</f>
        <v>18</v>
      </c>
      <c r="AS93">
        <f>'11'!W8</f>
        <v>5</v>
      </c>
      <c r="AT93">
        <f>'11'!X8</f>
        <v>13</v>
      </c>
      <c r="AU93">
        <f>'11'!Y8</f>
        <v>5</v>
      </c>
      <c r="AW93">
        <f>Sestava!B94</f>
        <v>0</v>
      </c>
      <c r="AX93">
        <f>Sestava!C94</f>
        <v>0</v>
      </c>
      <c r="AY93">
        <f t="shared" si="20"/>
        <v>0</v>
      </c>
      <c r="AZ93">
        <f t="shared" si="21"/>
        <v>0</v>
      </c>
      <c r="BA93">
        <f t="shared" si="22"/>
        <v>0</v>
      </c>
      <c r="BB93">
        <f t="shared" si="23"/>
        <v>0</v>
      </c>
      <c r="BC93">
        <f t="shared" si="24"/>
        <v>0</v>
      </c>
      <c r="BD93">
        <f t="shared" si="25"/>
        <v>0</v>
      </c>
      <c r="BE93">
        <f t="shared" si="26"/>
        <v>0</v>
      </c>
      <c r="BF93">
        <f t="shared" si="27"/>
        <v>0</v>
      </c>
      <c r="BG93">
        <f t="shared" si="28"/>
        <v>0</v>
      </c>
      <c r="BH93">
        <f t="shared" si="29"/>
        <v>0</v>
      </c>
    </row>
    <row r="94" spans="38:60" x14ac:dyDescent="0.35">
      <c r="AL94" t="str">
        <f>'11'!P9</f>
        <v>NAGY Jiří</v>
      </c>
      <c r="AM94">
        <f>'11'!Q9</f>
        <v>1</v>
      </c>
      <c r="AN94">
        <f>'11'!R9</f>
        <v>3</v>
      </c>
      <c r="AO94">
        <f>'11'!S9</f>
        <v>1</v>
      </c>
      <c r="AP94">
        <f>'11'!T9</f>
        <v>2</v>
      </c>
      <c r="AQ94">
        <f>'11'!U9</f>
        <v>0</v>
      </c>
      <c r="AR94">
        <f>'11'!V9</f>
        <v>8</v>
      </c>
      <c r="AS94">
        <f>'11'!W9</f>
        <v>4</v>
      </c>
      <c r="AT94">
        <f>'11'!X9</f>
        <v>4</v>
      </c>
      <c r="AU94">
        <f>'11'!Y9</f>
        <v>4</v>
      </c>
      <c r="AW94">
        <f>Sestava!B95</f>
        <v>0</v>
      </c>
      <c r="AX94">
        <f>Sestava!C95</f>
        <v>0</v>
      </c>
      <c r="AY94">
        <f t="shared" si="20"/>
        <v>0</v>
      </c>
      <c r="AZ94">
        <f t="shared" si="21"/>
        <v>0</v>
      </c>
      <c r="BA94">
        <f t="shared" si="22"/>
        <v>0</v>
      </c>
      <c r="BB94">
        <f t="shared" si="23"/>
        <v>0</v>
      </c>
      <c r="BC94">
        <f t="shared" si="24"/>
        <v>0</v>
      </c>
      <c r="BD94">
        <f t="shared" si="25"/>
        <v>0</v>
      </c>
      <c r="BE94">
        <f t="shared" si="26"/>
        <v>0</v>
      </c>
      <c r="BF94">
        <f t="shared" si="27"/>
        <v>0</v>
      </c>
      <c r="BG94">
        <f t="shared" si="28"/>
        <v>0</v>
      </c>
      <c r="BH94">
        <f t="shared" si="29"/>
        <v>0</v>
      </c>
    </row>
    <row r="95" spans="38:60" x14ac:dyDescent="0.35">
      <c r="AL95" t="str">
        <f>'11'!P10</f>
        <v>NAVRÁTIL Petr</v>
      </c>
      <c r="AM95">
        <f>'11'!Q10</f>
        <v>1</v>
      </c>
      <c r="AN95">
        <f>'11'!R10</f>
        <v>3</v>
      </c>
      <c r="AO95">
        <f>'11'!S10</f>
        <v>2</v>
      </c>
      <c r="AP95">
        <f>'11'!T10</f>
        <v>0</v>
      </c>
      <c r="AQ95">
        <f>'11'!U10</f>
        <v>1</v>
      </c>
      <c r="AR95">
        <f>'11'!V10</f>
        <v>8</v>
      </c>
      <c r="AS95">
        <f>'11'!W10</f>
        <v>9</v>
      </c>
      <c r="AT95">
        <f>'11'!X10</f>
        <v>-1</v>
      </c>
      <c r="AU95">
        <f>'11'!Y10</f>
        <v>4</v>
      </c>
      <c r="AW95">
        <f>Sestava!B96</f>
        <v>0</v>
      </c>
      <c r="AX95">
        <f>Sestava!C96</f>
        <v>0</v>
      </c>
      <c r="AY95">
        <f t="shared" si="20"/>
        <v>0</v>
      </c>
      <c r="AZ95">
        <f t="shared" si="21"/>
        <v>0</v>
      </c>
      <c r="BA95">
        <f t="shared" si="22"/>
        <v>0</v>
      </c>
      <c r="BB95">
        <f t="shared" si="23"/>
        <v>0</v>
      </c>
      <c r="BC95">
        <f t="shared" si="24"/>
        <v>0</v>
      </c>
      <c r="BD95">
        <f t="shared" si="25"/>
        <v>0</v>
      </c>
      <c r="BE95">
        <f t="shared" si="26"/>
        <v>0</v>
      </c>
      <c r="BF95">
        <f t="shared" si="27"/>
        <v>0</v>
      </c>
      <c r="BG95">
        <f t="shared" si="28"/>
        <v>0</v>
      </c>
      <c r="BH95">
        <f t="shared" si="29"/>
        <v>0</v>
      </c>
    </row>
    <row r="96" spans="38:60" x14ac:dyDescent="0.35">
      <c r="AL96" t="str">
        <f>'11'!P11</f>
        <v>HÁJEK Dalibor</v>
      </c>
      <c r="AM96">
        <f>'11'!Q11</f>
        <v>1</v>
      </c>
      <c r="AN96">
        <f>'11'!R11</f>
        <v>2</v>
      </c>
      <c r="AO96">
        <f>'11'!S11</f>
        <v>1</v>
      </c>
      <c r="AP96">
        <f>'11'!T11</f>
        <v>0</v>
      </c>
      <c r="AQ96">
        <f>'11'!U11</f>
        <v>1</v>
      </c>
      <c r="AR96">
        <f>'11'!V11</f>
        <v>8</v>
      </c>
      <c r="AS96">
        <f>'11'!W11</f>
        <v>5</v>
      </c>
      <c r="AT96">
        <f>'11'!X11</f>
        <v>3</v>
      </c>
      <c r="AU96">
        <f>'11'!Y11</f>
        <v>2</v>
      </c>
      <c r="AW96">
        <f>Sestava!B97</f>
        <v>0</v>
      </c>
      <c r="AX96">
        <f>Sestava!C97</f>
        <v>0</v>
      </c>
      <c r="AY96">
        <f t="shared" si="20"/>
        <v>0</v>
      </c>
      <c r="AZ96">
        <f t="shared" si="21"/>
        <v>0</v>
      </c>
      <c r="BA96">
        <f t="shared" si="22"/>
        <v>0</v>
      </c>
      <c r="BB96">
        <f t="shared" si="23"/>
        <v>0</v>
      </c>
      <c r="BC96">
        <f t="shared" si="24"/>
        <v>0</v>
      </c>
      <c r="BD96">
        <f t="shared" si="25"/>
        <v>0</v>
      </c>
      <c r="BE96">
        <f t="shared" si="26"/>
        <v>0</v>
      </c>
      <c r="BF96">
        <f t="shared" si="27"/>
        <v>0</v>
      </c>
      <c r="BG96">
        <f t="shared" si="28"/>
        <v>0</v>
      </c>
      <c r="BH96">
        <f t="shared" si="29"/>
        <v>0</v>
      </c>
    </row>
    <row r="97" spans="38:60" x14ac:dyDescent="0.35">
      <c r="AL97" t="str">
        <f>'11'!P12</f>
        <v>ŠÍMA Pavel</v>
      </c>
      <c r="AM97">
        <f>'11'!Q12</f>
        <v>1</v>
      </c>
      <c r="AN97">
        <f>'11'!R12</f>
        <v>2</v>
      </c>
      <c r="AO97">
        <f>'11'!S12</f>
        <v>1</v>
      </c>
      <c r="AP97">
        <f>'11'!T12</f>
        <v>0</v>
      </c>
      <c r="AQ97">
        <f>'11'!U12</f>
        <v>1</v>
      </c>
      <c r="AR97">
        <f>'11'!V12</f>
        <v>4</v>
      </c>
      <c r="AS97">
        <f>'11'!W12</f>
        <v>8</v>
      </c>
      <c r="AT97">
        <f>'11'!X12</f>
        <v>-4</v>
      </c>
      <c r="AU97">
        <f>'11'!Y12</f>
        <v>2</v>
      </c>
      <c r="AW97">
        <f>Sestava!B98</f>
        <v>0</v>
      </c>
      <c r="AX97">
        <f>Sestava!C98</f>
        <v>0</v>
      </c>
      <c r="AY97">
        <f t="shared" si="20"/>
        <v>0</v>
      </c>
      <c r="AZ97">
        <f t="shared" si="21"/>
        <v>0</v>
      </c>
      <c r="BA97">
        <f t="shared" si="22"/>
        <v>0</v>
      </c>
      <c r="BB97">
        <f t="shared" si="23"/>
        <v>0</v>
      </c>
      <c r="BC97">
        <f t="shared" si="24"/>
        <v>0</v>
      </c>
      <c r="BD97">
        <f t="shared" si="25"/>
        <v>0</v>
      </c>
      <c r="BE97">
        <f t="shared" si="26"/>
        <v>0</v>
      </c>
      <c r="BF97">
        <f t="shared" si="27"/>
        <v>0</v>
      </c>
      <c r="BG97">
        <f t="shared" si="28"/>
        <v>0</v>
      </c>
      <c r="BH97">
        <f t="shared" si="29"/>
        <v>0</v>
      </c>
    </row>
    <row r="98" spans="38:60" x14ac:dyDescent="0.35">
      <c r="AL98" t="str">
        <f>'11'!P13</f>
        <v>HADAŠČOK Petr</v>
      </c>
      <c r="AM98">
        <f>'11'!Q13</f>
        <v>1</v>
      </c>
      <c r="AN98">
        <f>'11'!R13</f>
        <v>2</v>
      </c>
      <c r="AO98">
        <f>'11'!S13</f>
        <v>0</v>
      </c>
      <c r="AP98">
        <f>'11'!T13</f>
        <v>1</v>
      </c>
      <c r="AQ98">
        <f>'11'!U13</f>
        <v>1</v>
      </c>
      <c r="AR98">
        <f>'11'!V13</f>
        <v>2</v>
      </c>
      <c r="AS98">
        <f>'11'!W13</f>
        <v>3</v>
      </c>
      <c r="AT98">
        <f>'11'!X13</f>
        <v>-1</v>
      </c>
      <c r="AU98">
        <f>'11'!Y13</f>
        <v>1</v>
      </c>
      <c r="AW98">
        <f>Sestava!B99</f>
        <v>0</v>
      </c>
      <c r="AX98">
        <f>Sestava!C99</f>
        <v>0</v>
      </c>
      <c r="AY98">
        <f t="shared" ref="AY98:AY129" si="30">SUMIF(stats_jmena,AW98,stats_k)</f>
        <v>0</v>
      </c>
      <c r="AZ98">
        <f t="shared" ref="AZ98:AZ129" si="31">SUMIF(stats_jmena,AW98,stats_gp)</f>
        <v>0</v>
      </c>
      <c r="BA98">
        <f t="shared" ref="BA98:BA129" si="32">SUMIF(stats_jmena,AW98,stats_w)</f>
        <v>0</v>
      </c>
      <c r="BB98">
        <f t="shared" ref="BB98:BB129" si="33">SUMIF(stats_jmena,AW98,stats_d)</f>
        <v>0</v>
      </c>
      <c r="BC98">
        <f t="shared" ref="BC98:BC129" si="34">SUMIF(stats_jmena,AW98,stats_l)</f>
        <v>0</v>
      </c>
      <c r="BD98">
        <f t="shared" ref="BD98:BD129" si="35">SUMIF(stats_jmena,AW98,stats_gf)</f>
        <v>0</v>
      </c>
      <c r="BE98">
        <f t="shared" ref="BE98:BE129" si="36">SUMIF(stats_jmena,AW98,stats_ga)</f>
        <v>0</v>
      </c>
      <c r="BF98">
        <f t="shared" ref="BF98:BF129" si="37">SUMIF(stats_jmena,AW98,stats_gd)</f>
        <v>0</v>
      </c>
      <c r="BG98">
        <f t="shared" ref="BG98:BG129" si="38">SUMIF(stats_jmena,AW98,stats_pts)</f>
        <v>0</v>
      </c>
      <c r="BH98">
        <f t="shared" si="29"/>
        <v>0</v>
      </c>
    </row>
    <row r="99" spans="38:60" x14ac:dyDescent="0.35">
      <c r="AL99">
        <f>'11'!P14</f>
        <v>0</v>
      </c>
      <c r="AM99">
        <f>'11'!Q14</f>
        <v>0</v>
      </c>
      <c r="AN99">
        <f>'11'!R14</f>
        <v>0</v>
      </c>
      <c r="AO99">
        <f>'11'!S14</f>
        <v>0</v>
      </c>
      <c r="AP99">
        <f>'11'!T14</f>
        <v>0</v>
      </c>
      <c r="AQ99">
        <f>'11'!U14</f>
        <v>0</v>
      </c>
      <c r="AR99">
        <f>'11'!V14</f>
        <v>0</v>
      </c>
      <c r="AS99">
        <f>'11'!W14</f>
        <v>0</v>
      </c>
      <c r="AT99">
        <f>'11'!X14</f>
        <v>0</v>
      </c>
      <c r="AU99">
        <f>'11'!Y14</f>
        <v>0</v>
      </c>
      <c r="AW99">
        <f>Sestava!B100</f>
        <v>0</v>
      </c>
      <c r="AX99">
        <f>Sestava!C100</f>
        <v>0</v>
      </c>
      <c r="AY99">
        <f t="shared" si="30"/>
        <v>0</v>
      </c>
      <c r="AZ99">
        <f t="shared" si="31"/>
        <v>0</v>
      </c>
      <c r="BA99">
        <f t="shared" si="32"/>
        <v>0</v>
      </c>
      <c r="BB99">
        <f t="shared" si="33"/>
        <v>0</v>
      </c>
      <c r="BC99">
        <f t="shared" si="34"/>
        <v>0</v>
      </c>
      <c r="BD99">
        <f t="shared" si="35"/>
        <v>0</v>
      </c>
      <c r="BE99">
        <f t="shared" si="36"/>
        <v>0</v>
      </c>
      <c r="BF99">
        <f t="shared" si="37"/>
        <v>0</v>
      </c>
      <c r="BG99">
        <f t="shared" si="38"/>
        <v>0</v>
      </c>
      <c r="BH99">
        <f t="shared" si="29"/>
        <v>0</v>
      </c>
    </row>
    <row r="100" spans="38:60" x14ac:dyDescent="0.35">
      <c r="AL100" t="str">
        <f>'11'!P15</f>
        <v>KURÁŇ Adam</v>
      </c>
      <c r="AM100">
        <f>'11'!Q15</f>
        <v>1</v>
      </c>
      <c r="AN100">
        <f>'11'!R15</f>
        <v>1</v>
      </c>
      <c r="AO100">
        <f>'11'!S15</f>
        <v>0</v>
      </c>
      <c r="AP100">
        <f>'11'!T15</f>
        <v>0</v>
      </c>
      <c r="AQ100">
        <f>'11'!U15</f>
        <v>1</v>
      </c>
      <c r="AR100">
        <f>'11'!V15</f>
        <v>1</v>
      </c>
      <c r="AS100">
        <f>'11'!W15</f>
        <v>2</v>
      </c>
      <c r="AT100">
        <f>'11'!X15</f>
        <v>-1</v>
      </c>
      <c r="AU100">
        <f>'11'!Y15</f>
        <v>0</v>
      </c>
      <c r="AW100">
        <f>Sestava!B101</f>
        <v>0</v>
      </c>
      <c r="AX100">
        <f>Sestava!C101</f>
        <v>0</v>
      </c>
      <c r="AY100">
        <f t="shared" si="30"/>
        <v>0</v>
      </c>
      <c r="AZ100">
        <f t="shared" si="31"/>
        <v>0</v>
      </c>
      <c r="BA100">
        <f t="shared" si="32"/>
        <v>0</v>
      </c>
      <c r="BB100">
        <f t="shared" si="33"/>
        <v>0</v>
      </c>
      <c r="BC100">
        <f t="shared" si="34"/>
        <v>0</v>
      </c>
      <c r="BD100">
        <f t="shared" si="35"/>
        <v>0</v>
      </c>
      <c r="BE100">
        <f t="shared" si="36"/>
        <v>0</v>
      </c>
      <c r="BF100">
        <f t="shared" si="37"/>
        <v>0</v>
      </c>
      <c r="BG100">
        <f t="shared" si="38"/>
        <v>0</v>
      </c>
      <c r="BH100">
        <f t="shared" si="29"/>
        <v>0</v>
      </c>
    </row>
    <row r="101" spans="38:60" x14ac:dyDescent="0.35">
      <c r="AL101" t="str">
        <f>'11'!P16</f>
        <v>BILKO Jan</v>
      </c>
      <c r="AM101">
        <f>'11'!Q16</f>
        <v>1</v>
      </c>
      <c r="AN101">
        <f>'11'!R16</f>
        <v>1</v>
      </c>
      <c r="AO101">
        <f>'11'!S16</f>
        <v>0</v>
      </c>
      <c r="AP101">
        <f>'11'!T16</f>
        <v>0</v>
      </c>
      <c r="AQ101">
        <f>'11'!U16</f>
        <v>1</v>
      </c>
      <c r="AR101">
        <f>'11'!V16</f>
        <v>2</v>
      </c>
      <c r="AS101">
        <f>'11'!W16</f>
        <v>6</v>
      </c>
      <c r="AT101">
        <f>'11'!X16</f>
        <v>-4</v>
      </c>
      <c r="AU101">
        <f>'11'!Y16</f>
        <v>0</v>
      </c>
      <c r="AW101">
        <f>Sestava!B102</f>
        <v>0</v>
      </c>
      <c r="AX101">
        <f>Sestava!C102</f>
        <v>0</v>
      </c>
      <c r="AY101">
        <f t="shared" si="30"/>
        <v>0</v>
      </c>
      <c r="AZ101">
        <f t="shared" si="31"/>
        <v>0</v>
      </c>
      <c r="BA101">
        <f t="shared" si="32"/>
        <v>0</v>
      </c>
      <c r="BB101">
        <f t="shared" si="33"/>
        <v>0</v>
      </c>
      <c r="BC101">
        <f t="shared" si="34"/>
        <v>0</v>
      </c>
      <c r="BD101">
        <f t="shared" si="35"/>
        <v>0</v>
      </c>
      <c r="BE101">
        <f t="shared" si="36"/>
        <v>0</v>
      </c>
      <c r="BF101">
        <f t="shared" si="37"/>
        <v>0</v>
      </c>
      <c r="BG101">
        <f t="shared" si="38"/>
        <v>0</v>
      </c>
      <c r="BH101">
        <f t="shared" si="29"/>
        <v>0</v>
      </c>
    </row>
    <row r="102" spans="38:60" x14ac:dyDescent="0.35">
      <c r="AL102" t="str">
        <f>'11'!P17</f>
        <v>BERAN Filip</v>
      </c>
      <c r="AM102">
        <f>'11'!Q17</f>
        <v>1</v>
      </c>
      <c r="AN102">
        <f>'11'!R17</f>
        <v>1</v>
      </c>
      <c r="AO102">
        <f>'11'!S17</f>
        <v>0</v>
      </c>
      <c r="AP102">
        <f>'11'!T17</f>
        <v>0</v>
      </c>
      <c r="AQ102">
        <f>'11'!U17</f>
        <v>1</v>
      </c>
      <c r="AR102">
        <f>'11'!V17</f>
        <v>1</v>
      </c>
      <c r="AS102">
        <f>'11'!W17</f>
        <v>10</v>
      </c>
      <c r="AT102">
        <f>'11'!X17</f>
        <v>-9</v>
      </c>
      <c r="AU102">
        <f>'11'!Y17</f>
        <v>0</v>
      </c>
      <c r="AW102">
        <f>Sestava!B103</f>
        <v>0</v>
      </c>
      <c r="AX102">
        <f>Sestava!C103</f>
        <v>0</v>
      </c>
      <c r="AY102">
        <f t="shared" si="30"/>
        <v>0</v>
      </c>
      <c r="AZ102">
        <f t="shared" si="31"/>
        <v>0</v>
      </c>
      <c r="BA102">
        <f t="shared" si="32"/>
        <v>0</v>
      </c>
      <c r="BB102">
        <f t="shared" si="33"/>
        <v>0</v>
      </c>
      <c r="BC102">
        <f t="shared" si="34"/>
        <v>0</v>
      </c>
      <c r="BD102">
        <f t="shared" si="35"/>
        <v>0</v>
      </c>
      <c r="BE102">
        <f t="shared" si="36"/>
        <v>0</v>
      </c>
      <c r="BF102">
        <f t="shared" si="37"/>
        <v>0</v>
      </c>
      <c r="BG102">
        <f t="shared" si="38"/>
        <v>0</v>
      </c>
      <c r="BH102">
        <f t="shared" si="29"/>
        <v>0</v>
      </c>
    </row>
    <row r="103" spans="38:60" x14ac:dyDescent="0.35">
      <c r="AL103" t="str">
        <f>'12'!P8</f>
        <v>VANÍČEK Matyáš</v>
      </c>
      <c r="AM103">
        <f>'12'!Q8</f>
        <v>1</v>
      </c>
      <c r="AN103">
        <f>'12'!R8</f>
        <v>2</v>
      </c>
      <c r="AO103">
        <f>'12'!S8</f>
        <v>2</v>
      </c>
      <c r="AP103">
        <f>'12'!T8</f>
        <v>0</v>
      </c>
      <c r="AQ103">
        <f>'12'!U8</f>
        <v>0</v>
      </c>
      <c r="AR103">
        <f>'12'!V8</f>
        <v>6</v>
      </c>
      <c r="AS103">
        <f>'12'!W8</f>
        <v>3</v>
      </c>
      <c r="AT103">
        <f>'12'!X8</f>
        <v>3</v>
      </c>
      <c r="AU103">
        <f>'12'!Y8</f>
        <v>4</v>
      </c>
      <c r="AW103">
        <f>Sestava!B104</f>
        <v>0</v>
      </c>
      <c r="AX103">
        <f>Sestava!C104</f>
        <v>0</v>
      </c>
      <c r="AY103">
        <f t="shared" si="30"/>
        <v>0</v>
      </c>
      <c r="AZ103">
        <f t="shared" si="31"/>
        <v>0</v>
      </c>
      <c r="BA103">
        <f t="shared" si="32"/>
        <v>0</v>
      </c>
      <c r="BB103">
        <f t="shared" si="33"/>
        <v>0</v>
      </c>
      <c r="BC103">
        <f t="shared" si="34"/>
        <v>0</v>
      </c>
      <c r="BD103">
        <f t="shared" si="35"/>
        <v>0</v>
      </c>
      <c r="BE103">
        <f t="shared" si="36"/>
        <v>0</v>
      </c>
      <c r="BF103">
        <f t="shared" si="37"/>
        <v>0</v>
      </c>
      <c r="BG103">
        <f t="shared" si="38"/>
        <v>0</v>
      </c>
      <c r="BH103">
        <f t="shared" si="29"/>
        <v>0</v>
      </c>
    </row>
    <row r="104" spans="38:60" x14ac:dyDescent="0.35">
      <c r="AL104" t="str">
        <f>'12'!P9</f>
        <v>FRÝBA Ondřej</v>
      </c>
      <c r="AM104">
        <f>'12'!Q9</f>
        <v>1</v>
      </c>
      <c r="AN104">
        <f>'12'!R9</f>
        <v>2</v>
      </c>
      <c r="AO104">
        <f>'12'!S9</f>
        <v>1</v>
      </c>
      <c r="AP104">
        <f>'12'!T9</f>
        <v>1</v>
      </c>
      <c r="AQ104">
        <f>'12'!U9</f>
        <v>0</v>
      </c>
      <c r="AR104">
        <f>'12'!V9</f>
        <v>6</v>
      </c>
      <c r="AS104">
        <f>'12'!W9</f>
        <v>3</v>
      </c>
      <c r="AT104">
        <f>'12'!X9</f>
        <v>3</v>
      </c>
      <c r="AU104">
        <f>'12'!Y9</f>
        <v>3</v>
      </c>
      <c r="AW104">
        <f>Sestava!B105</f>
        <v>0</v>
      </c>
      <c r="AX104">
        <f>Sestava!C105</f>
        <v>0</v>
      </c>
      <c r="AY104">
        <f t="shared" si="30"/>
        <v>0</v>
      </c>
      <c r="AZ104">
        <f t="shared" si="31"/>
        <v>0</v>
      </c>
      <c r="BA104">
        <f t="shared" si="32"/>
        <v>0</v>
      </c>
      <c r="BB104">
        <f t="shared" si="33"/>
        <v>0</v>
      </c>
      <c r="BC104">
        <f t="shared" si="34"/>
        <v>0</v>
      </c>
      <c r="BD104">
        <f t="shared" si="35"/>
        <v>0</v>
      </c>
      <c r="BE104">
        <f t="shared" si="36"/>
        <v>0</v>
      </c>
      <c r="BF104">
        <f t="shared" si="37"/>
        <v>0</v>
      </c>
      <c r="BG104">
        <f t="shared" si="38"/>
        <v>0</v>
      </c>
      <c r="BH104">
        <f t="shared" si="29"/>
        <v>0</v>
      </c>
    </row>
    <row r="105" spans="38:60" x14ac:dyDescent="0.35">
      <c r="AL105" t="str">
        <f>'12'!P10</f>
        <v>GRABINSKÁ Veronika</v>
      </c>
      <c r="AM105">
        <f>'12'!Q10</f>
        <v>1</v>
      </c>
      <c r="AN105">
        <f>'12'!R10</f>
        <v>3</v>
      </c>
      <c r="AO105">
        <f>'12'!S10</f>
        <v>1</v>
      </c>
      <c r="AP105">
        <f>'12'!T10</f>
        <v>1</v>
      </c>
      <c r="AQ105">
        <f>'12'!U10</f>
        <v>1</v>
      </c>
      <c r="AR105">
        <f>'12'!V10</f>
        <v>9</v>
      </c>
      <c r="AS105">
        <f>'12'!W10</f>
        <v>7</v>
      </c>
      <c r="AT105">
        <f>'12'!X10</f>
        <v>2</v>
      </c>
      <c r="AU105">
        <f>'12'!Y10</f>
        <v>3</v>
      </c>
      <c r="AW105">
        <f>Sestava!B106</f>
        <v>0</v>
      </c>
      <c r="AX105">
        <f>Sestava!C106</f>
        <v>0</v>
      </c>
      <c r="AY105">
        <f t="shared" si="30"/>
        <v>0</v>
      </c>
      <c r="AZ105">
        <f t="shared" si="31"/>
        <v>0</v>
      </c>
      <c r="BA105">
        <f t="shared" si="32"/>
        <v>0</v>
      </c>
      <c r="BB105">
        <f t="shared" si="33"/>
        <v>0</v>
      </c>
      <c r="BC105">
        <f t="shared" si="34"/>
        <v>0</v>
      </c>
      <c r="BD105">
        <f t="shared" si="35"/>
        <v>0</v>
      </c>
      <c r="BE105">
        <f t="shared" si="36"/>
        <v>0</v>
      </c>
      <c r="BF105">
        <f t="shared" si="37"/>
        <v>0</v>
      </c>
      <c r="BG105">
        <f t="shared" si="38"/>
        <v>0</v>
      </c>
      <c r="BH105">
        <f t="shared" si="29"/>
        <v>0</v>
      </c>
    </row>
    <row r="106" spans="38:60" x14ac:dyDescent="0.35">
      <c r="AL106" t="str">
        <f>'12'!P11</f>
        <v>STLOUKAL Mojmír</v>
      </c>
      <c r="AM106">
        <f>'12'!Q11</f>
        <v>1</v>
      </c>
      <c r="AN106">
        <f>'12'!R11</f>
        <v>3</v>
      </c>
      <c r="AO106">
        <f>'12'!S11</f>
        <v>1</v>
      </c>
      <c r="AP106">
        <f>'12'!T11</f>
        <v>1</v>
      </c>
      <c r="AQ106">
        <f>'12'!U11</f>
        <v>1</v>
      </c>
      <c r="AR106">
        <f>'12'!V11</f>
        <v>4</v>
      </c>
      <c r="AS106">
        <f>'12'!W11</f>
        <v>4</v>
      </c>
      <c r="AT106">
        <f>'12'!X11</f>
        <v>0</v>
      </c>
      <c r="AU106">
        <f>'12'!Y11</f>
        <v>3</v>
      </c>
      <c r="AW106">
        <f>Sestava!B107</f>
        <v>0</v>
      </c>
      <c r="AX106">
        <f>Sestava!C107</f>
        <v>0</v>
      </c>
      <c r="AY106">
        <f t="shared" si="30"/>
        <v>0</v>
      </c>
      <c r="AZ106">
        <f t="shared" si="31"/>
        <v>0</v>
      </c>
      <c r="BA106">
        <f t="shared" si="32"/>
        <v>0</v>
      </c>
      <c r="BB106">
        <f t="shared" si="33"/>
        <v>0</v>
      </c>
      <c r="BC106">
        <f t="shared" si="34"/>
        <v>0</v>
      </c>
      <c r="BD106">
        <f t="shared" si="35"/>
        <v>0</v>
      </c>
      <c r="BE106">
        <f t="shared" si="36"/>
        <v>0</v>
      </c>
      <c r="BF106">
        <f t="shared" si="37"/>
        <v>0</v>
      </c>
      <c r="BG106">
        <f t="shared" si="38"/>
        <v>0</v>
      </c>
      <c r="BH106">
        <f t="shared" si="29"/>
        <v>0</v>
      </c>
    </row>
    <row r="107" spans="38:60" x14ac:dyDescent="0.35">
      <c r="AL107" t="str">
        <f>'12'!P12</f>
        <v>HROZ Lukáš</v>
      </c>
      <c r="AM107">
        <f>'12'!Q12</f>
        <v>1</v>
      </c>
      <c r="AN107">
        <f>'12'!R12</f>
        <v>3</v>
      </c>
      <c r="AO107">
        <f>'12'!S12</f>
        <v>1</v>
      </c>
      <c r="AP107">
        <f>'12'!T12</f>
        <v>1</v>
      </c>
      <c r="AQ107">
        <f>'12'!U12</f>
        <v>1</v>
      </c>
      <c r="AR107">
        <f>'12'!V12</f>
        <v>8</v>
      </c>
      <c r="AS107">
        <f>'12'!W12</f>
        <v>9</v>
      </c>
      <c r="AT107">
        <f>'12'!X12</f>
        <v>-1</v>
      </c>
      <c r="AU107">
        <f>'12'!Y12</f>
        <v>3</v>
      </c>
      <c r="AW107">
        <f>Sestava!B108</f>
        <v>0</v>
      </c>
      <c r="AX107">
        <f>Sestava!C108</f>
        <v>0</v>
      </c>
      <c r="AY107">
        <f t="shared" si="30"/>
        <v>0</v>
      </c>
      <c r="AZ107">
        <f t="shared" si="31"/>
        <v>0</v>
      </c>
      <c r="BA107">
        <f t="shared" si="32"/>
        <v>0</v>
      </c>
      <c r="BB107">
        <f t="shared" si="33"/>
        <v>0</v>
      </c>
      <c r="BC107">
        <f t="shared" si="34"/>
        <v>0</v>
      </c>
      <c r="BD107">
        <f t="shared" si="35"/>
        <v>0</v>
      </c>
      <c r="BE107">
        <f t="shared" si="36"/>
        <v>0</v>
      </c>
      <c r="BF107">
        <f t="shared" si="37"/>
        <v>0</v>
      </c>
      <c r="BG107">
        <f t="shared" si="38"/>
        <v>0</v>
      </c>
      <c r="BH107">
        <f t="shared" si="29"/>
        <v>0</v>
      </c>
    </row>
    <row r="108" spans="38:60" x14ac:dyDescent="0.35">
      <c r="AL108" t="str">
        <f>'12'!P13</f>
        <v>JUSTRA Michal</v>
      </c>
      <c r="AM108">
        <f>'12'!Q13</f>
        <v>1</v>
      </c>
      <c r="AN108">
        <f>'12'!R13</f>
        <v>3</v>
      </c>
      <c r="AO108">
        <f>'12'!S13</f>
        <v>0</v>
      </c>
      <c r="AP108">
        <f>'12'!T13</f>
        <v>2</v>
      </c>
      <c r="AQ108">
        <f>'12'!U13</f>
        <v>1</v>
      </c>
      <c r="AR108">
        <f>'12'!V13</f>
        <v>7</v>
      </c>
      <c r="AS108">
        <f>'12'!W13</f>
        <v>10</v>
      </c>
      <c r="AT108">
        <f>'12'!X13</f>
        <v>-3</v>
      </c>
      <c r="AU108">
        <f>'12'!Y13</f>
        <v>2</v>
      </c>
      <c r="AW108">
        <f>Sestava!B109</f>
        <v>0</v>
      </c>
      <c r="AX108">
        <f>Sestava!C109</f>
        <v>0</v>
      </c>
      <c r="AY108">
        <f t="shared" si="30"/>
        <v>0</v>
      </c>
      <c r="AZ108">
        <f t="shared" si="31"/>
        <v>0</v>
      </c>
      <c r="BA108">
        <f t="shared" si="32"/>
        <v>0</v>
      </c>
      <c r="BB108">
        <f t="shared" si="33"/>
        <v>0</v>
      </c>
      <c r="BC108">
        <f t="shared" si="34"/>
        <v>0</v>
      </c>
      <c r="BD108">
        <f t="shared" si="35"/>
        <v>0</v>
      </c>
      <c r="BE108">
        <f t="shared" si="36"/>
        <v>0</v>
      </c>
      <c r="BF108">
        <f t="shared" si="37"/>
        <v>0</v>
      </c>
      <c r="BG108">
        <f t="shared" si="38"/>
        <v>0</v>
      </c>
      <c r="BH108">
        <f t="shared" si="29"/>
        <v>0</v>
      </c>
    </row>
    <row r="109" spans="38:60" x14ac:dyDescent="0.35">
      <c r="AL109" t="str">
        <f>'12'!P14</f>
        <v>KOMÁREK Tomáš</v>
      </c>
      <c r="AM109">
        <f>'12'!Q14</f>
        <v>0</v>
      </c>
      <c r="AN109">
        <f>'12'!R14</f>
        <v>0</v>
      </c>
      <c r="AO109">
        <f>'12'!S14</f>
        <v>0</v>
      </c>
      <c r="AP109">
        <f>'12'!T14</f>
        <v>0</v>
      </c>
      <c r="AQ109">
        <f>'12'!U14</f>
        <v>0</v>
      </c>
      <c r="AR109">
        <f>'12'!V14</f>
        <v>0</v>
      </c>
      <c r="AS109">
        <f>'12'!W14</f>
        <v>0</v>
      </c>
      <c r="AT109">
        <f>'12'!X14</f>
        <v>0</v>
      </c>
      <c r="AU109">
        <f>'12'!Y14</f>
        <v>0</v>
      </c>
      <c r="AW109">
        <f>Sestava!B110</f>
        <v>0</v>
      </c>
      <c r="AX109">
        <f>Sestava!C110</f>
        <v>0</v>
      </c>
      <c r="AY109">
        <f t="shared" si="30"/>
        <v>0</v>
      </c>
      <c r="AZ109">
        <f t="shared" si="31"/>
        <v>0</v>
      </c>
      <c r="BA109">
        <f t="shared" si="32"/>
        <v>0</v>
      </c>
      <c r="BB109">
        <f t="shared" si="33"/>
        <v>0</v>
      </c>
      <c r="BC109">
        <f t="shared" si="34"/>
        <v>0</v>
      </c>
      <c r="BD109">
        <f t="shared" si="35"/>
        <v>0</v>
      </c>
      <c r="BE109">
        <f t="shared" si="36"/>
        <v>0</v>
      </c>
      <c r="BF109">
        <f t="shared" si="37"/>
        <v>0</v>
      </c>
      <c r="BG109">
        <f t="shared" si="38"/>
        <v>0</v>
      </c>
      <c r="BH109">
        <f t="shared" si="29"/>
        <v>0</v>
      </c>
    </row>
    <row r="110" spans="38:60" x14ac:dyDescent="0.35">
      <c r="AL110">
        <f>'12'!P15</f>
        <v>0</v>
      </c>
      <c r="AM110">
        <f>'12'!Q15</f>
        <v>0</v>
      </c>
      <c r="AN110">
        <f>'12'!R15</f>
        <v>0</v>
      </c>
      <c r="AO110">
        <f>'12'!S15</f>
        <v>0</v>
      </c>
      <c r="AP110">
        <f>'12'!T15</f>
        <v>0</v>
      </c>
      <c r="AQ110">
        <f>'12'!U15</f>
        <v>0</v>
      </c>
      <c r="AR110">
        <f>'12'!V15</f>
        <v>0</v>
      </c>
      <c r="AS110">
        <f>'12'!W15</f>
        <v>0</v>
      </c>
      <c r="AT110">
        <f>'12'!X15</f>
        <v>0</v>
      </c>
      <c r="AU110">
        <f>'12'!Y15</f>
        <v>0</v>
      </c>
      <c r="AW110">
        <f>Sestava!B111</f>
        <v>0</v>
      </c>
      <c r="AX110">
        <f>Sestava!C111</f>
        <v>0</v>
      </c>
      <c r="AY110">
        <f t="shared" si="30"/>
        <v>0</v>
      </c>
      <c r="AZ110">
        <f t="shared" si="31"/>
        <v>0</v>
      </c>
      <c r="BA110">
        <f t="shared" si="32"/>
        <v>0</v>
      </c>
      <c r="BB110">
        <f t="shared" si="33"/>
        <v>0</v>
      </c>
      <c r="BC110">
        <f t="shared" si="34"/>
        <v>0</v>
      </c>
      <c r="BD110">
        <f t="shared" si="35"/>
        <v>0</v>
      </c>
      <c r="BE110">
        <f t="shared" si="36"/>
        <v>0</v>
      </c>
      <c r="BF110">
        <f t="shared" si="37"/>
        <v>0</v>
      </c>
      <c r="BG110">
        <f t="shared" si="38"/>
        <v>0</v>
      </c>
      <c r="BH110">
        <f t="shared" si="29"/>
        <v>0</v>
      </c>
    </row>
    <row r="111" spans="38:60" x14ac:dyDescent="0.35">
      <c r="AL111" t="str">
        <f>'12'!P16</f>
        <v>MATUŠČÍN Jan</v>
      </c>
      <c r="AM111">
        <f>'12'!Q16</f>
        <v>1</v>
      </c>
      <c r="AN111">
        <f>'12'!R16</f>
        <v>1</v>
      </c>
      <c r="AO111">
        <f>'12'!S16</f>
        <v>0</v>
      </c>
      <c r="AP111">
        <f>'12'!T16</f>
        <v>0</v>
      </c>
      <c r="AQ111">
        <f>'12'!U16</f>
        <v>1</v>
      </c>
      <c r="AR111">
        <f>'12'!V16</f>
        <v>1</v>
      </c>
      <c r="AS111">
        <f>'12'!W16</f>
        <v>3</v>
      </c>
      <c r="AT111">
        <f>'12'!X16</f>
        <v>-2</v>
      </c>
      <c r="AU111">
        <f>'12'!Y16</f>
        <v>0</v>
      </c>
      <c r="AW111">
        <f>Sestava!B112</f>
        <v>0</v>
      </c>
      <c r="AX111">
        <f>Sestava!C112</f>
        <v>0</v>
      </c>
      <c r="AY111">
        <f t="shared" si="30"/>
        <v>0</v>
      </c>
      <c r="AZ111">
        <f t="shared" si="31"/>
        <v>0</v>
      </c>
      <c r="BA111">
        <f t="shared" si="32"/>
        <v>0</v>
      </c>
      <c r="BB111">
        <f t="shared" si="33"/>
        <v>0</v>
      </c>
      <c r="BC111">
        <f t="shared" si="34"/>
        <v>0</v>
      </c>
      <c r="BD111">
        <f t="shared" si="35"/>
        <v>0</v>
      </c>
      <c r="BE111">
        <f t="shared" si="36"/>
        <v>0</v>
      </c>
      <c r="BF111">
        <f t="shared" si="37"/>
        <v>0</v>
      </c>
      <c r="BG111">
        <f t="shared" si="38"/>
        <v>0</v>
      </c>
      <c r="BH111">
        <f t="shared" si="29"/>
        <v>0</v>
      </c>
    </row>
    <row r="112" spans="38:60" x14ac:dyDescent="0.35">
      <c r="AL112" t="str">
        <f>'12'!P17</f>
        <v>FRÝBA Dalibor</v>
      </c>
      <c r="AM112">
        <f>'12'!Q17</f>
        <v>1</v>
      </c>
      <c r="AN112">
        <f>'12'!R17</f>
        <v>1</v>
      </c>
      <c r="AO112">
        <f>'12'!S17</f>
        <v>0</v>
      </c>
      <c r="AP112">
        <f>'12'!T17</f>
        <v>0</v>
      </c>
      <c r="AQ112">
        <f>'12'!U17</f>
        <v>1</v>
      </c>
      <c r="AR112">
        <f>'12'!V17</f>
        <v>0</v>
      </c>
      <c r="AS112">
        <f>'12'!W17</f>
        <v>2</v>
      </c>
      <c r="AT112">
        <f>'12'!X17</f>
        <v>-2</v>
      </c>
      <c r="AU112">
        <f>'12'!Y17</f>
        <v>0</v>
      </c>
      <c r="AW112">
        <f>Sestava!B113</f>
        <v>0</v>
      </c>
      <c r="AX112">
        <f>Sestava!C113</f>
        <v>0</v>
      </c>
      <c r="AY112">
        <f t="shared" si="30"/>
        <v>0</v>
      </c>
      <c r="AZ112">
        <f t="shared" si="31"/>
        <v>0</v>
      </c>
      <c r="BA112">
        <f t="shared" si="32"/>
        <v>0</v>
      </c>
      <c r="BB112">
        <f t="shared" si="33"/>
        <v>0</v>
      </c>
      <c r="BC112">
        <f t="shared" si="34"/>
        <v>0</v>
      </c>
      <c r="BD112">
        <f t="shared" si="35"/>
        <v>0</v>
      </c>
      <c r="BE112">
        <f t="shared" si="36"/>
        <v>0</v>
      </c>
      <c r="BF112">
        <f t="shared" si="37"/>
        <v>0</v>
      </c>
      <c r="BG112">
        <f t="shared" si="38"/>
        <v>0</v>
      </c>
      <c r="BH112">
        <f t="shared" si="29"/>
        <v>0</v>
      </c>
    </row>
    <row r="113" spans="38:60" x14ac:dyDescent="0.35">
      <c r="AL113" t="str">
        <f>'13'!P8</f>
        <v>NAGY Jiří</v>
      </c>
      <c r="AM113">
        <f>'13'!Q8</f>
        <v>1</v>
      </c>
      <c r="AN113">
        <f>'13'!R8</f>
        <v>3</v>
      </c>
      <c r="AO113">
        <f>'13'!S8</f>
        <v>1</v>
      </c>
      <c r="AP113">
        <f>'13'!T8</f>
        <v>2</v>
      </c>
      <c r="AQ113">
        <f>'13'!U8</f>
        <v>0</v>
      </c>
      <c r="AR113">
        <f>'13'!V8</f>
        <v>14</v>
      </c>
      <c r="AS113">
        <f>'13'!W8</f>
        <v>9</v>
      </c>
      <c r="AT113">
        <f>'13'!X8</f>
        <v>5</v>
      </c>
      <c r="AU113">
        <f>'13'!Y8</f>
        <v>4</v>
      </c>
      <c r="AW113">
        <f>Sestava!B114</f>
        <v>0</v>
      </c>
      <c r="AX113">
        <f>Sestava!C114</f>
        <v>0</v>
      </c>
      <c r="AY113">
        <f t="shared" si="30"/>
        <v>0</v>
      </c>
      <c r="AZ113">
        <f t="shared" si="31"/>
        <v>0</v>
      </c>
      <c r="BA113">
        <f t="shared" si="32"/>
        <v>0</v>
      </c>
      <c r="BB113">
        <f t="shared" si="33"/>
        <v>0</v>
      </c>
      <c r="BC113">
        <f t="shared" si="34"/>
        <v>0</v>
      </c>
      <c r="BD113">
        <f t="shared" si="35"/>
        <v>0</v>
      </c>
      <c r="BE113">
        <f t="shared" si="36"/>
        <v>0</v>
      </c>
      <c r="BF113">
        <f t="shared" si="37"/>
        <v>0</v>
      </c>
      <c r="BG113">
        <f t="shared" si="38"/>
        <v>0</v>
      </c>
      <c r="BH113">
        <f t="shared" si="29"/>
        <v>0</v>
      </c>
    </row>
    <row r="114" spans="38:60" x14ac:dyDescent="0.35">
      <c r="AL114" t="str">
        <f>'13'!P9</f>
        <v>TIRPÁK Patrik</v>
      </c>
      <c r="AM114">
        <f>'13'!Q9</f>
        <v>1</v>
      </c>
      <c r="AN114">
        <f>'13'!R9</f>
        <v>3</v>
      </c>
      <c r="AO114">
        <f>'13'!S9</f>
        <v>1</v>
      </c>
      <c r="AP114">
        <f>'13'!T9</f>
        <v>2</v>
      </c>
      <c r="AQ114">
        <f>'13'!U9</f>
        <v>0</v>
      </c>
      <c r="AR114">
        <f>'13'!V9</f>
        <v>10</v>
      </c>
      <c r="AS114">
        <f>'13'!W9</f>
        <v>5</v>
      </c>
      <c r="AT114">
        <f>'13'!X9</f>
        <v>5</v>
      </c>
      <c r="AU114">
        <f>'13'!Y9</f>
        <v>4</v>
      </c>
      <c r="AW114">
        <f>Sestava!B115</f>
        <v>0</v>
      </c>
      <c r="AX114">
        <f>Sestava!C115</f>
        <v>0</v>
      </c>
      <c r="AY114">
        <f t="shared" si="30"/>
        <v>0</v>
      </c>
      <c r="AZ114">
        <f t="shared" si="31"/>
        <v>0</v>
      </c>
      <c r="BA114">
        <f t="shared" si="32"/>
        <v>0</v>
      </c>
      <c r="BB114">
        <f t="shared" si="33"/>
        <v>0</v>
      </c>
      <c r="BC114">
        <f t="shared" si="34"/>
        <v>0</v>
      </c>
      <c r="BD114">
        <f t="shared" si="35"/>
        <v>0</v>
      </c>
      <c r="BE114">
        <f t="shared" si="36"/>
        <v>0</v>
      </c>
      <c r="BF114">
        <f t="shared" si="37"/>
        <v>0</v>
      </c>
      <c r="BG114">
        <f t="shared" si="38"/>
        <v>0</v>
      </c>
      <c r="BH114">
        <f t="shared" si="29"/>
        <v>0</v>
      </c>
    </row>
    <row r="115" spans="38:60" x14ac:dyDescent="0.35">
      <c r="AL115" t="str">
        <f>'13'!P10</f>
        <v>NAVRÁTIL Petr</v>
      </c>
      <c r="AM115">
        <f>'13'!Q10</f>
        <v>1</v>
      </c>
      <c r="AN115">
        <f>'13'!R10</f>
        <v>2</v>
      </c>
      <c r="AO115">
        <f>'13'!S10</f>
        <v>1</v>
      </c>
      <c r="AP115">
        <f>'13'!T10</f>
        <v>1</v>
      </c>
      <c r="AQ115">
        <f>'13'!U10</f>
        <v>0</v>
      </c>
      <c r="AR115">
        <f>'13'!V10</f>
        <v>5</v>
      </c>
      <c r="AS115">
        <f>'13'!W10</f>
        <v>3</v>
      </c>
      <c r="AT115">
        <f>'13'!X10</f>
        <v>2</v>
      </c>
      <c r="AU115">
        <f>'13'!Y10</f>
        <v>3</v>
      </c>
      <c r="AW115">
        <f>Sestava!B116</f>
        <v>0</v>
      </c>
      <c r="AX115">
        <f>Sestava!C116</f>
        <v>0</v>
      </c>
      <c r="AY115">
        <f t="shared" si="30"/>
        <v>0</v>
      </c>
      <c r="AZ115">
        <f t="shared" si="31"/>
        <v>0</v>
      </c>
      <c r="BA115">
        <f t="shared" si="32"/>
        <v>0</v>
      </c>
      <c r="BB115">
        <f t="shared" si="33"/>
        <v>0</v>
      </c>
      <c r="BC115">
        <f t="shared" si="34"/>
        <v>0</v>
      </c>
      <c r="BD115">
        <f t="shared" si="35"/>
        <v>0</v>
      </c>
      <c r="BE115">
        <f t="shared" si="36"/>
        <v>0</v>
      </c>
      <c r="BF115">
        <f t="shared" si="37"/>
        <v>0</v>
      </c>
      <c r="BG115">
        <f t="shared" si="38"/>
        <v>0</v>
      </c>
      <c r="BH115">
        <f t="shared" si="29"/>
        <v>0</v>
      </c>
    </row>
    <row r="116" spans="38:60" x14ac:dyDescent="0.35">
      <c r="AL116" t="str">
        <f>'13'!P11</f>
        <v>GRABINSKÁ Michaela</v>
      </c>
      <c r="AM116">
        <f>'13'!Q11</f>
        <v>1</v>
      </c>
      <c r="AN116">
        <f>'13'!R11</f>
        <v>3</v>
      </c>
      <c r="AO116">
        <f>'13'!S11</f>
        <v>1</v>
      </c>
      <c r="AP116">
        <f>'13'!T11</f>
        <v>1</v>
      </c>
      <c r="AQ116">
        <f>'13'!U11</f>
        <v>1</v>
      </c>
      <c r="AR116">
        <f>'13'!V11</f>
        <v>8</v>
      </c>
      <c r="AS116">
        <f>'13'!W11</f>
        <v>7</v>
      </c>
      <c r="AT116">
        <f>'13'!X11</f>
        <v>1</v>
      </c>
      <c r="AU116">
        <f>'13'!Y11</f>
        <v>3</v>
      </c>
      <c r="AW116">
        <f>Sestava!B117</f>
        <v>0</v>
      </c>
      <c r="AX116">
        <f>Sestava!C117</f>
        <v>0</v>
      </c>
      <c r="AY116">
        <f t="shared" si="30"/>
        <v>0</v>
      </c>
      <c r="AZ116">
        <f t="shared" si="31"/>
        <v>0</v>
      </c>
      <c r="BA116">
        <f t="shared" si="32"/>
        <v>0</v>
      </c>
      <c r="BB116">
        <f t="shared" si="33"/>
        <v>0</v>
      </c>
      <c r="BC116">
        <f t="shared" si="34"/>
        <v>0</v>
      </c>
      <c r="BD116">
        <f t="shared" si="35"/>
        <v>0</v>
      </c>
      <c r="BE116">
        <f t="shared" si="36"/>
        <v>0</v>
      </c>
      <c r="BF116">
        <f t="shared" si="37"/>
        <v>0</v>
      </c>
      <c r="BG116">
        <f t="shared" si="38"/>
        <v>0</v>
      </c>
      <c r="BH116">
        <f t="shared" si="29"/>
        <v>0</v>
      </c>
    </row>
    <row r="117" spans="38:60" x14ac:dyDescent="0.35">
      <c r="AL117" t="str">
        <f>'13'!P12</f>
        <v>ŘEHOŘ Jakub</v>
      </c>
      <c r="AM117">
        <f>'13'!Q12</f>
        <v>1</v>
      </c>
      <c r="AN117">
        <f>'13'!R12</f>
        <v>1</v>
      </c>
      <c r="AO117">
        <f>'13'!S12</f>
        <v>1</v>
      </c>
      <c r="AP117">
        <f>'13'!T12</f>
        <v>0</v>
      </c>
      <c r="AQ117">
        <f>'13'!U12</f>
        <v>0</v>
      </c>
      <c r="AR117">
        <f>'13'!V12</f>
        <v>9</v>
      </c>
      <c r="AS117">
        <f>'13'!W12</f>
        <v>7</v>
      </c>
      <c r="AT117">
        <f>'13'!X12</f>
        <v>2</v>
      </c>
      <c r="AU117">
        <f>'13'!Y12</f>
        <v>2</v>
      </c>
      <c r="AW117">
        <f>Sestava!B118</f>
        <v>0</v>
      </c>
      <c r="AX117">
        <f>Sestava!C118</f>
        <v>0</v>
      </c>
      <c r="AY117">
        <f t="shared" si="30"/>
        <v>0</v>
      </c>
      <c r="AZ117">
        <f t="shared" si="31"/>
        <v>0</v>
      </c>
      <c r="BA117">
        <f t="shared" si="32"/>
        <v>0</v>
      </c>
      <c r="BB117">
        <f t="shared" si="33"/>
        <v>0</v>
      </c>
      <c r="BC117">
        <f t="shared" si="34"/>
        <v>0</v>
      </c>
      <c r="BD117">
        <f t="shared" si="35"/>
        <v>0</v>
      </c>
      <c r="BE117">
        <f t="shared" si="36"/>
        <v>0</v>
      </c>
      <c r="BF117">
        <f t="shared" si="37"/>
        <v>0</v>
      </c>
      <c r="BG117">
        <f t="shared" si="38"/>
        <v>0</v>
      </c>
      <c r="BH117">
        <f t="shared" si="29"/>
        <v>0</v>
      </c>
    </row>
    <row r="118" spans="38:60" x14ac:dyDescent="0.35">
      <c r="AL118" t="str">
        <f>'13'!P13</f>
        <v>ŠÍMA Pavel</v>
      </c>
      <c r="AM118">
        <f>'13'!Q13</f>
        <v>1</v>
      </c>
      <c r="AN118">
        <f>'13'!R13</f>
        <v>3</v>
      </c>
      <c r="AO118">
        <f>'13'!S13</f>
        <v>1</v>
      </c>
      <c r="AP118">
        <f>'13'!T13</f>
        <v>0</v>
      </c>
      <c r="AQ118">
        <f>'13'!U13</f>
        <v>2</v>
      </c>
      <c r="AR118">
        <f>'13'!V13</f>
        <v>12</v>
      </c>
      <c r="AS118">
        <f>'13'!W13</f>
        <v>12</v>
      </c>
      <c r="AT118">
        <f>'13'!X13</f>
        <v>0</v>
      </c>
      <c r="AU118">
        <f>'13'!Y13</f>
        <v>2</v>
      </c>
      <c r="AW118">
        <f>Sestava!B119</f>
        <v>0</v>
      </c>
      <c r="AX118">
        <f>Sestava!C119</f>
        <v>0</v>
      </c>
      <c r="AY118">
        <f t="shared" si="30"/>
        <v>0</v>
      </c>
      <c r="AZ118">
        <f t="shared" si="31"/>
        <v>0</v>
      </c>
      <c r="BA118">
        <f t="shared" si="32"/>
        <v>0</v>
      </c>
      <c r="BB118">
        <f t="shared" si="33"/>
        <v>0</v>
      </c>
      <c r="BC118">
        <f t="shared" si="34"/>
        <v>0</v>
      </c>
      <c r="BD118">
        <f t="shared" si="35"/>
        <v>0</v>
      </c>
      <c r="BE118">
        <f t="shared" si="36"/>
        <v>0</v>
      </c>
      <c r="BF118">
        <f t="shared" si="37"/>
        <v>0</v>
      </c>
      <c r="BG118">
        <f t="shared" si="38"/>
        <v>0</v>
      </c>
      <c r="BH118">
        <f t="shared" si="29"/>
        <v>0</v>
      </c>
    </row>
    <row r="119" spans="38:60" x14ac:dyDescent="0.35">
      <c r="AL119">
        <f>'13'!P14</f>
        <v>0</v>
      </c>
      <c r="AM119">
        <f>'13'!Q14</f>
        <v>0</v>
      </c>
      <c r="AN119">
        <f>'13'!R14</f>
        <v>0</v>
      </c>
      <c r="AO119">
        <f>'13'!S14</f>
        <v>0</v>
      </c>
      <c r="AP119">
        <f>'13'!T14</f>
        <v>0</v>
      </c>
      <c r="AQ119">
        <f>'13'!U14</f>
        <v>0</v>
      </c>
      <c r="AR119">
        <f>'13'!V14</f>
        <v>0</v>
      </c>
      <c r="AS119">
        <f>'13'!W14</f>
        <v>0</v>
      </c>
      <c r="AT119">
        <f>'13'!X14</f>
        <v>0</v>
      </c>
      <c r="AU119">
        <f>'13'!Y14</f>
        <v>0</v>
      </c>
      <c r="AW119">
        <f>Sestava!B120</f>
        <v>0</v>
      </c>
      <c r="AX119">
        <f>Sestava!C120</f>
        <v>0</v>
      </c>
      <c r="AY119">
        <f t="shared" si="30"/>
        <v>0</v>
      </c>
      <c r="AZ119">
        <f t="shared" si="31"/>
        <v>0</v>
      </c>
      <c r="BA119">
        <f t="shared" si="32"/>
        <v>0</v>
      </c>
      <c r="BB119">
        <f t="shared" si="33"/>
        <v>0</v>
      </c>
      <c r="BC119">
        <f t="shared" si="34"/>
        <v>0</v>
      </c>
      <c r="BD119">
        <f t="shared" si="35"/>
        <v>0</v>
      </c>
      <c r="BE119">
        <f t="shared" si="36"/>
        <v>0</v>
      </c>
      <c r="BF119">
        <f t="shared" si="37"/>
        <v>0</v>
      </c>
      <c r="BG119">
        <f t="shared" si="38"/>
        <v>0</v>
      </c>
      <c r="BH119">
        <f t="shared" si="29"/>
        <v>0</v>
      </c>
    </row>
    <row r="120" spans="38:60" x14ac:dyDescent="0.35">
      <c r="AL120" t="str">
        <f>'13'!P15</f>
        <v>OTÁHAL Tomáš</v>
      </c>
      <c r="AM120">
        <f>'13'!Q15</f>
        <v>1</v>
      </c>
      <c r="AN120">
        <f>'13'!R15</f>
        <v>1</v>
      </c>
      <c r="AO120">
        <f>'13'!S15</f>
        <v>0</v>
      </c>
      <c r="AP120">
        <f>'13'!T15</f>
        <v>0</v>
      </c>
      <c r="AQ120">
        <f>'13'!U15</f>
        <v>1</v>
      </c>
      <c r="AR120">
        <f>'13'!V15</f>
        <v>3</v>
      </c>
      <c r="AS120">
        <f>'13'!W15</f>
        <v>8</v>
      </c>
      <c r="AT120">
        <f>'13'!X15</f>
        <v>-5</v>
      </c>
      <c r="AU120">
        <f>'13'!Y15</f>
        <v>0</v>
      </c>
      <c r="AW120">
        <f>Sestava!B121</f>
        <v>0</v>
      </c>
      <c r="AX120">
        <f>Sestava!C121</f>
        <v>0</v>
      </c>
      <c r="AY120">
        <f t="shared" si="30"/>
        <v>0</v>
      </c>
      <c r="AZ120">
        <f t="shared" si="31"/>
        <v>0</v>
      </c>
      <c r="BA120">
        <f t="shared" si="32"/>
        <v>0</v>
      </c>
      <c r="BB120">
        <f t="shared" si="33"/>
        <v>0</v>
      </c>
      <c r="BC120">
        <f t="shared" si="34"/>
        <v>0</v>
      </c>
      <c r="BD120">
        <f t="shared" si="35"/>
        <v>0</v>
      </c>
      <c r="BE120">
        <f t="shared" si="36"/>
        <v>0</v>
      </c>
      <c r="BF120">
        <f t="shared" si="37"/>
        <v>0</v>
      </c>
      <c r="BG120">
        <f t="shared" si="38"/>
        <v>0</v>
      </c>
      <c r="BH120">
        <f t="shared" si="29"/>
        <v>0</v>
      </c>
    </row>
    <row r="121" spans="38:60" x14ac:dyDescent="0.35">
      <c r="AL121" t="str">
        <f>'13'!P16</f>
        <v>BERAN Filip</v>
      </c>
      <c r="AM121">
        <f>'13'!Q16</f>
        <v>1</v>
      </c>
      <c r="AN121">
        <f>'13'!R16</f>
        <v>1</v>
      </c>
      <c r="AO121">
        <f>'13'!S16</f>
        <v>0</v>
      </c>
      <c r="AP121">
        <f>'13'!T16</f>
        <v>0</v>
      </c>
      <c r="AQ121">
        <f>'13'!U16</f>
        <v>1</v>
      </c>
      <c r="AR121">
        <f>'13'!V16</f>
        <v>1</v>
      </c>
      <c r="AS121">
        <f>'13'!W16</f>
        <v>6</v>
      </c>
      <c r="AT121">
        <f>'13'!X16</f>
        <v>-5</v>
      </c>
      <c r="AU121">
        <f>'13'!Y16</f>
        <v>0</v>
      </c>
      <c r="AW121">
        <f>Sestava!B122</f>
        <v>0</v>
      </c>
      <c r="AX121">
        <f>Sestava!C122</f>
        <v>0</v>
      </c>
      <c r="AY121">
        <f t="shared" si="30"/>
        <v>0</v>
      </c>
      <c r="AZ121">
        <f t="shared" si="31"/>
        <v>0</v>
      </c>
      <c r="BA121">
        <f t="shared" si="32"/>
        <v>0</v>
      </c>
      <c r="BB121">
        <f t="shared" si="33"/>
        <v>0</v>
      </c>
      <c r="BC121">
        <f t="shared" si="34"/>
        <v>0</v>
      </c>
      <c r="BD121">
        <f t="shared" si="35"/>
        <v>0</v>
      </c>
      <c r="BE121">
        <f t="shared" si="36"/>
        <v>0</v>
      </c>
      <c r="BF121">
        <f t="shared" si="37"/>
        <v>0</v>
      </c>
      <c r="BG121">
        <f t="shared" si="38"/>
        <v>0</v>
      </c>
      <c r="BH121">
        <f t="shared" si="29"/>
        <v>0</v>
      </c>
    </row>
    <row r="122" spans="38:60" x14ac:dyDescent="0.35">
      <c r="AL122" t="str">
        <f>'13'!P17</f>
        <v>VITULA Josef</v>
      </c>
      <c r="AM122">
        <f>'13'!Q17</f>
        <v>1</v>
      </c>
      <c r="AN122">
        <f>'13'!R17</f>
        <v>1</v>
      </c>
      <c r="AO122">
        <f>'13'!S17</f>
        <v>0</v>
      </c>
      <c r="AP122">
        <f>'13'!T17</f>
        <v>0</v>
      </c>
      <c r="AQ122">
        <f>'13'!U17</f>
        <v>1</v>
      </c>
      <c r="AR122">
        <f>'13'!V17</f>
        <v>0</v>
      </c>
      <c r="AS122">
        <f>'13'!W17</f>
        <v>5</v>
      </c>
      <c r="AT122">
        <f>'13'!X17</f>
        <v>-5</v>
      </c>
      <c r="AU122">
        <f>'13'!Y17</f>
        <v>0</v>
      </c>
      <c r="AW122">
        <f>Sestava!B123</f>
        <v>0</v>
      </c>
      <c r="AX122">
        <f>Sestava!C123</f>
        <v>0</v>
      </c>
      <c r="AY122">
        <f t="shared" si="30"/>
        <v>0</v>
      </c>
      <c r="AZ122">
        <f t="shared" si="31"/>
        <v>0</v>
      </c>
      <c r="BA122">
        <f t="shared" si="32"/>
        <v>0</v>
      </c>
      <c r="BB122">
        <f t="shared" si="33"/>
        <v>0</v>
      </c>
      <c r="BC122">
        <f t="shared" si="34"/>
        <v>0</v>
      </c>
      <c r="BD122">
        <f t="shared" si="35"/>
        <v>0</v>
      </c>
      <c r="BE122">
        <f t="shared" si="36"/>
        <v>0</v>
      </c>
      <c r="BF122">
        <f t="shared" si="37"/>
        <v>0</v>
      </c>
      <c r="BG122">
        <f t="shared" si="38"/>
        <v>0</v>
      </c>
      <c r="BH122">
        <f t="shared" si="29"/>
        <v>0</v>
      </c>
    </row>
    <row r="123" spans="38:60" x14ac:dyDescent="0.35">
      <c r="AL123" t="str">
        <f>'10'!P8</f>
        <v>GRABINSKÁ Michaela</v>
      </c>
      <c r="AM123">
        <f>'10'!Q8</f>
        <v>1</v>
      </c>
      <c r="AN123">
        <f>'10'!R8</f>
        <v>3</v>
      </c>
      <c r="AO123">
        <f>'10'!S8</f>
        <v>2</v>
      </c>
      <c r="AP123">
        <f>'10'!T8</f>
        <v>1</v>
      </c>
      <c r="AQ123">
        <f>'10'!U8</f>
        <v>0</v>
      </c>
      <c r="AR123">
        <f>'10'!V8</f>
        <v>8</v>
      </c>
      <c r="AS123">
        <f>'10'!W8</f>
        <v>5</v>
      </c>
      <c r="AT123">
        <f>'10'!X8</f>
        <v>3</v>
      </c>
      <c r="AU123">
        <f>'10'!Y8</f>
        <v>5</v>
      </c>
      <c r="AW123">
        <f>Sestava!B124</f>
        <v>0</v>
      </c>
      <c r="AX123">
        <f>Sestava!C124</f>
        <v>0</v>
      </c>
      <c r="AY123">
        <f t="shared" si="30"/>
        <v>0</v>
      </c>
      <c r="AZ123">
        <f t="shared" si="31"/>
        <v>0</v>
      </c>
      <c r="BA123">
        <f t="shared" si="32"/>
        <v>0</v>
      </c>
      <c r="BB123">
        <f t="shared" si="33"/>
        <v>0</v>
      </c>
      <c r="BC123">
        <f t="shared" si="34"/>
        <v>0</v>
      </c>
      <c r="BD123">
        <f t="shared" si="35"/>
        <v>0</v>
      </c>
      <c r="BE123">
        <f t="shared" si="36"/>
        <v>0</v>
      </c>
      <c r="BF123">
        <f t="shared" si="37"/>
        <v>0</v>
      </c>
      <c r="BG123">
        <f t="shared" si="38"/>
        <v>0</v>
      </c>
      <c r="BH123">
        <f t="shared" si="29"/>
        <v>0</v>
      </c>
    </row>
    <row r="124" spans="38:60" x14ac:dyDescent="0.35">
      <c r="AL124" t="str">
        <f>'10'!P9</f>
        <v>TIRPÁK Patrik</v>
      </c>
      <c r="AM124">
        <f>'10'!Q9</f>
        <v>1</v>
      </c>
      <c r="AN124">
        <f>'10'!R9</f>
        <v>3</v>
      </c>
      <c r="AO124">
        <f>'10'!S9</f>
        <v>2</v>
      </c>
      <c r="AP124">
        <f>'10'!T9</f>
        <v>0</v>
      </c>
      <c r="AQ124">
        <f>'10'!U9</f>
        <v>1</v>
      </c>
      <c r="AR124">
        <f>'10'!V9</f>
        <v>3</v>
      </c>
      <c r="AS124">
        <f>'10'!W9</f>
        <v>3</v>
      </c>
      <c r="AT124">
        <f>'10'!X9</f>
        <v>0</v>
      </c>
      <c r="AU124">
        <f>'10'!Y9</f>
        <v>4</v>
      </c>
      <c r="AW124">
        <f>Sestava!B125</f>
        <v>0</v>
      </c>
      <c r="AX124">
        <f>Sestava!C125</f>
        <v>0</v>
      </c>
      <c r="AY124">
        <f t="shared" si="30"/>
        <v>0</v>
      </c>
      <c r="AZ124">
        <f t="shared" si="31"/>
        <v>0</v>
      </c>
      <c r="BA124">
        <f t="shared" si="32"/>
        <v>0</v>
      </c>
      <c r="BB124">
        <f t="shared" si="33"/>
        <v>0</v>
      </c>
      <c r="BC124">
        <f t="shared" si="34"/>
        <v>0</v>
      </c>
      <c r="BD124">
        <f t="shared" si="35"/>
        <v>0</v>
      </c>
      <c r="BE124">
        <f t="shared" si="36"/>
        <v>0</v>
      </c>
      <c r="BF124">
        <f t="shared" si="37"/>
        <v>0</v>
      </c>
      <c r="BG124">
        <f t="shared" si="38"/>
        <v>0</v>
      </c>
      <c r="BH124">
        <f t="shared" si="29"/>
        <v>0</v>
      </c>
    </row>
    <row r="125" spans="38:60" x14ac:dyDescent="0.35">
      <c r="AL125" t="str">
        <f>'10'!P10</f>
        <v>VANÍČEK Matyáš</v>
      </c>
      <c r="AM125">
        <f>'10'!Q10</f>
        <v>1</v>
      </c>
      <c r="AN125">
        <f>'10'!R10</f>
        <v>2</v>
      </c>
      <c r="AO125">
        <f>'10'!S10</f>
        <v>1</v>
      </c>
      <c r="AP125">
        <f>'10'!T10</f>
        <v>0</v>
      </c>
      <c r="AQ125">
        <f>'10'!U10</f>
        <v>1</v>
      </c>
      <c r="AR125">
        <f>'10'!V10</f>
        <v>5</v>
      </c>
      <c r="AS125">
        <f>'10'!W10</f>
        <v>3</v>
      </c>
      <c r="AT125">
        <f>'10'!X10</f>
        <v>2</v>
      </c>
      <c r="AU125">
        <f>'10'!Y10</f>
        <v>2</v>
      </c>
      <c r="AW125">
        <f>Sestava!B126</f>
        <v>0</v>
      </c>
      <c r="AX125">
        <f>Sestava!C126</f>
        <v>0</v>
      </c>
      <c r="AY125">
        <f t="shared" si="30"/>
        <v>0</v>
      </c>
      <c r="AZ125">
        <f t="shared" si="31"/>
        <v>0</v>
      </c>
      <c r="BA125">
        <f t="shared" si="32"/>
        <v>0</v>
      </c>
      <c r="BB125">
        <f t="shared" si="33"/>
        <v>0</v>
      </c>
      <c r="BC125">
        <f t="shared" si="34"/>
        <v>0</v>
      </c>
      <c r="BD125">
        <f t="shared" si="35"/>
        <v>0</v>
      </c>
      <c r="BE125">
        <f t="shared" si="36"/>
        <v>0</v>
      </c>
      <c r="BF125">
        <f t="shared" si="37"/>
        <v>0</v>
      </c>
      <c r="BG125">
        <f t="shared" si="38"/>
        <v>0</v>
      </c>
      <c r="BH125">
        <f t="shared" si="29"/>
        <v>0</v>
      </c>
    </row>
    <row r="126" spans="38:60" x14ac:dyDescent="0.35">
      <c r="AL126" t="str">
        <f>'10'!P11</f>
        <v>FRÝBA Dalibor</v>
      </c>
      <c r="AM126">
        <f>'10'!Q11</f>
        <v>1</v>
      </c>
      <c r="AN126">
        <f>'10'!R11</f>
        <v>2</v>
      </c>
      <c r="AO126">
        <f>'10'!S11</f>
        <v>1</v>
      </c>
      <c r="AP126">
        <f>'10'!T11</f>
        <v>0</v>
      </c>
      <c r="AQ126">
        <f>'10'!U11</f>
        <v>1</v>
      </c>
      <c r="AR126">
        <f>'10'!V11</f>
        <v>5</v>
      </c>
      <c r="AS126">
        <f>'10'!W11</f>
        <v>5</v>
      </c>
      <c r="AT126">
        <f>'10'!X11</f>
        <v>0</v>
      </c>
      <c r="AU126">
        <f>'10'!Y11</f>
        <v>2</v>
      </c>
      <c r="AW126">
        <f>Sestava!B127</f>
        <v>0</v>
      </c>
      <c r="AX126">
        <f>Sestava!C127</f>
        <v>0</v>
      </c>
      <c r="AY126">
        <f t="shared" si="30"/>
        <v>0</v>
      </c>
      <c r="AZ126">
        <f t="shared" si="31"/>
        <v>0</v>
      </c>
      <c r="BA126">
        <f t="shared" si="32"/>
        <v>0</v>
      </c>
      <c r="BB126">
        <f t="shared" si="33"/>
        <v>0</v>
      </c>
      <c r="BC126">
        <f t="shared" si="34"/>
        <v>0</v>
      </c>
      <c r="BD126">
        <f t="shared" si="35"/>
        <v>0</v>
      </c>
      <c r="BE126">
        <f t="shared" si="36"/>
        <v>0</v>
      </c>
      <c r="BF126">
        <f t="shared" si="37"/>
        <v>0</v>
      </c>
      <c r="BG126">
        <f t="shared" si="38"/>
        <v>0</v>
      </c>
      <c r="BH126">
        <f t="shared" si="29"/>
        <v>0</v>
      </c>
    </row>
    <row r="127" spans="38:60" x14ac:dyDescent="0.35">
      <c r="AL127" t="str">
        <f>'10'!P12</f>
        <v>ŘEHOŘ Jakub</v>
      </c>
      <c r="AM127">
        <f>'10'!Q12</f>
        <v>1</v>
      </c>
      <c r="AN127">
        <f>'10'!R12</f>
        <v>3</v>
      </c>
      <c r="AO127">
        <f>'10'!S12</f>
        <v>0</v>
      </c>
      <c r="AP127">
        <f>'10'!T12</f>
        <v>2</v>
      </c>
      <c r="AQ127">
        <f>'10'!U12</f>
        <v>1</v>
      </c>
      <c r="AR127">
        <f>'10'!V12</f>
        <v>6</v>
      </c>
      <c r="AS127">
        <f>'10'!W12</f>
        <v>9</v>
      </c>
      <c r="AT127">
        <f>'10'!X12</f>
        <v>-3</v>
      </c>
      <c r="AU127">
        <f>'10'!Y12</f>
        <v>2</v>
      </c>
      <c r="AW127">
        <f>Sestava!B128</f>
        <v>0</v>
      </c>
      <c r="AX127">
        <f>Sestava!C128</f>
        <v>0</v>
      </c>
      <c r="AY127">
        <f t="shared" si="30"/>
        <v>0</v>
      </c>
      <c r="AZ127">
        <f t="shared" si="31"/>
        <v>0</v>
      </c>
      <c r="BA127">
        <f t="shared" si="32"/>
        <v>0</v>
      </c>
      <c r="BB127">
        <f t="shared" si="33"/>
        <v>0</v>
      </c>
      <c r="BC127">
        <f t="shared" si="34"/>
        <v>0</v>
      </c>
      <c r="BD127">
        <f t="shared" si="35"/>
        <v>0</v>
      </c>
      <c r="BE127">
        <f t="shared" si="36"/>
        <v>0</v>
      </c>
      <c r="BF127">
        <f t="shared" si="37"/>
        <v>0</v>
      </c>
      <c r="BG127">
        <f t="shared" si="38"/>
        <v>0</v>
      </c>
      <c r="BH127">
        <f t="shared" si="29"/>
        <v>0</v>
      </c>
    </row>
    <row r="128" spans="38:60" x14ac:dyDescent="0.35">
      <c r="AL128" t="str">
        <f>'10'!P13</f>
        <v>MATUŠČÍN Jan</v>
      </c>
      <c r="AM128">
        <f>'10'!Q13</f>
        <v>1</v>
      </c>
      <c r="AN128">
        <f>'10'!R13</f>
        <v>1</v>
      </c>
      <c r="AO128">
        <f>'10'!S13</f>
        <v>0</v>
      </c>
      <c r="AP128">
        <f>'10'!T13</f>
        <v>1</v>
      </c>
      <c r="AQ128">
        <f>'10'!U13</f>
        <v>0</v>
      </c>
      <c r="AR128">
        <f>'10'!V13</f>
        <v>3</v>
      </c>
      <c r="AS128">
        <f>'10'!W13</f>
        <v>3</v>
      </c>
      <c r="AT128">
        <f>'10'!X13</f>
        <v>0</v>
      </c>
      <c r="AU128">
        <f>'10'!Y13</f>
        <v>1</v>
      </c>
      <c r="AW128">
        <f>Sestava!B129</f>
        <v>0</v>
      </c>
      <c r="AX128">
        <f>Sestava!C129</f>
        <v>0</v>
      </c>
      <c r="AY128">
        <f t="shared" si="30"/>
        <v>0</v>
      </c>
      <c r="AZ128">
        <f t="shared" si="31"/>
        <v>0</v>
      </c>
      <c r="BA128">
        <f t="shared" si="32"/>
        <v>0</v>
      </c>
      <c r="BB128">
        <f t="shared" si="33"/>
        <v>0</v>
      </c>
      <c r="BC128">
        <f t="shared" si="34"/>
        <v>0</v>
      </c>
      <c r="BD128">
        <f t="shared" si="35"/>
        <v>0</v>
      </c>
      <c r="BE128">
        <f t="shared" si="36"/>
        <v>0</v>
      </c>
      <c r="BF128">
        <f t="shared" si="37"/>
        <v>0</v>
      </c>
      <c r="BG128">
        <f t="shared" si="38"/>
        <v>0</v>
      </c>
      <c r="BH128">
        <f t="shared" si="29"/>
        <v>0</v>
      </c>
    </row>
    <row r="129" spans="38:60" x14ac:dyDescent="0.35">
      <c r="AL129" t="str">
        <f>'10'!P14</f>
        <v>FRÝBA Ondřej</v>
      </c>
      <c r="AM129">
        <f>'10'!Q14</f>
        <v>1</v>
      </c>
      <c r="AN129">
        <f>'10'!R14</f>
        <v>2</v>
      </c>
      <c r="AO129">
        <f>'10'!S14</f>
        <v>0</v>
      </c>
      <c r="AP129">
        <f>'10'!T14</f>
        <v>1</v>
      </c>
      <c r="AQ129">
        <f>'10'!U14</f>
        <v>1</v>
      </c>
      <c r="AR129">
        <f>'10'!V14</f>
        <v>4</v>
      </c>
      <c r="AS129">
        <f>'10'!W14</f>
        <v>5</v>
      </c>
      <c r="AT129">
        <f>'10'!X14</f>
        <v>-1</v>
      </c>
      <c r="AU129">
        <f>'10'!Y14</f>
        <v>1</v>
      </c>
      <c r="AW129">
        <f>Sestava!B130</f>
        <v>0</v>
      </c>
      <c r="AX129">
        <f>Sestava!C130</f>
        <v>0</v>
      </c>
      <c r="AY129">
        <f t="shared" si="30"/>
        <v>0</v>
      </c>
      <c r="AZ129">
        <f t="shared" si="31"/>
        <v>0</v>
      </c>
      <c r="BA129">
        <f t="shared" si="32"/>
        <v>0</v>
      </c>
      <c r="BB129">
        <f t="shared" si="33"/>
        <v>0</v>
      </c>
      <c r="BC129">
        <f t="shared" si="34"/>
        <v>0</v>
      </c>
      <c r="BD129">
        <f t="shared" si="35"/>
        <v>0</v>
      </c>
      <c r="BE129">
        <f t="shared" si="36"/>
        <v>0</v>
      </c>
      <c r="BF129">
        <f t="shared" si="37"/>
        <v>0</v>
      </c>
      <c r="BG129">
        <f t="shared" si="38"/>
        <v>0</v>
      </c>
      <c r="BH129">
        <f t="shared" si="29"/>
        <v>0</v>
      </c>
    </row>
    <row r="130" spans="38:60" x14ac:dyDescent="0.35">
      <c r="AL130" t="str">
        <f>'10'!P15</f>
        <v>JUSTRA Michal</v>
      </c>
      <c r="AM130">
        <f>'10'!Q15</f>
        <v>1</v>
      </c>
      <c r="AN130">
        <f>'10'!R15</f>
        <v>2</v>
      </c>
      <c r="AO130">
        <f>'10'!S15</f>
        <v>0</v>
      </c>
      <c r="AP130">
        <f>'10'!T15</f>
        <v>1</v>
      </c>
      <c r="AQ130">
        <f>'10'!U15</f>
        <v>1</v>
      </c>
      <c r="AR130">
        <f>'10'!V15</f>
        <v>0</v>
      </c>
      <c r="AS130">
        <f>'10'!W15</f>
        <v>1</v>
      </c>
      <c r="AT130">
        <f>'10'!X15</f>
        <v>-1</v>
      </c>
      <c r="AU130">
        <f>'10'!Y15</f>
        <v>1</v>
      </c>
      <c r="AW130">
        <f>Sestava!B131</f>
        <v>0</v>
      </c>
      <c r="AX130">
        <f>Sestava!C131</f>
        <v>0</v>
      </c>
      <c r="AY130">
        <f t="shared" ref="AY130:AY152" si="39">SUMIF(stats_jmena,AW130,stats_k)</f>
        <v>0</v>
      </c>
      <c r="AZ130">
        <f t="shared" ref="AZ130:AZ152" si="40">SUMIF(stats_jmena,AW130,stats_gp)</f>
        <v>0</v>
      </c>
      <c r="BA130">
        <f t="shared" ref="BA130:BA152" si="41">SUMIF(stats_jmena,AW130,stats_w)</f>
        <v>0</v>
      </c>
      <c r="BB130">
        <f t="shared" ref="BB130:BB152" si="42">SUMIF(stats_jmena,AW130,stats_d)</f>
        <v>0</v>
      </c>
      <c r="BC130">
        <f t="shared" ref="BC130:BC152" si="43">SUMIF(stats_jmena,AW130,stats_l)</f>
        <v>0</v>
      </c>
      <c r="BD130">
        <f t="shared" ref="BD130:BD152" si="44">SUMIF(stats_jmena,AW130,stats_gf)</f>
        <v>0</v>
      </c>
      <c r="BE130">
        <f t="shared" ref="BE130:BE152" si="45">SUMIF(stats_jmena,AW130,stats_ga)</f>
        <v>0</v>
      </c>
      <c r="BF130">
        <f t="shared" ref="BF130:BF152" si="46">SUMIF(stats_jmena,AW130,stats_gd)</f>
        <v>0</v>
      </c>
      <c r="BG130">
        <f t="shared" ref="BG130:BG152" si="47">SUMIF(stats_jmena,AW130,stats_pts)</f>
        <v>0</v>
      </c>
      <c r="BH130">
        <f t="shared" si="29"/>
        <v>0</v>
      </c>
    </row>
    <row r="131" spans="38:60" x14ac:dyDescent="0.35">
      <c r="AL131" t="str">
        <f>'10'!P16</f>
        <v>OTÁHAL Tomáš</v>
      </c>
      <c r="AM131">
        <f>'10'!Q16</f>
        <v>0</v>
      </c>
      <c r="AN131">
        <f>'10'!R16</f>
        <v>0</v>
      </c>
      <c r="AO131">
        <f>'10'!S16</f>
        <v>0</v>
      </c>
      <c r="AP131">
        <f>'10'!T16</f>
        <v>0</v>
      </c>
      <c r="AQ131">
        <f>'10'!U16</f>
        <v>0</v>
      </c>
      <c r="AR131">
        <f>'10'!V16</f>
        <v>0</v>
      </c>
      <c r="AS131">
        <f>'10'!W16</f>
        <v>0</v>
      </c>
      <c r="AT131">
        <f>'10'!X16</f>
        <v>0</v>
      </c>
      <c r="AU131">
        <f>'10'!Y16</f>
        <v>0</v>
      </c>
      <c r="AW131">
        <f>Sestava!B132</f>
        <v>0</v>
      </c>
      <c r="AX131">
        <f>Sestava!C132</f>
        <v>0</v>
      </c>
      <c r="AY131">
        <f t="shared" si="39"/>
        <v>0</v>
      </c>
      <c r="AZ131">
        <f t="shared" si="40"/>
        <v>0</v>
      </c>
      <c r="BA131">
        <f t="shared" si="41"/>
        <v>0</v>
      </c>
      <c r="BB131">
        <f t="shared" si="42"/>
        <v>0</v>
      </c>
      <c r="BC131">
        <f t="shared" si="43"/>
        <v>0</v>
      </c>
      <c r="BD131">
        <f t="shared" si="44"/>
        <v>0</v>
      </c>
      <c r="BE131">
        <f t="shared" si="45"/>
        <v>0</v>
      </c>
      <c r="BF131">
        <f t="shared" si="46"/>
        <v>0</v>
      </c>
      <c r="BG131">
        <f t="shared" si="47"/>
        <v>0</v>
      </c>
      <c r="BH131">
        <f t="shared" si="29"/>
        <v>0</v>
      </c>
    </row>
    <row r="132" spans="38:60" x14ac:dyDescent="0.35">
      <c r="AL132" t="str">
        <f>'10'!P17</f>
        <v>TOMANDL Michal</v>
      </c>
      <c r="AM132">
        <f>'10'!Q17</f>
        <v>0</v>
      </c>
      <c r="AN132">
        <f>'10'!R17</f>
        <v>0</v>
      </c>
      <c r="AO132">
        <f>'10'!S17</f>
        <v>0</v>
      </c>
      <c r="AP132">
        <f>'10'!T17</f>
        <v>0</v>
      </c>
      <c r="AQ132">
        <f>'10'!U17</f>
        <v>0</v>
      </c>
      <c r="AR132">
        <f>'10'!V17</f>
        <v>0</v>
      </c>
      <c r="AS132">
        <f>'10'!W17</f>
        <v>0</v>
      </c>
      <c r="AT132">
        <f>'10'!X17</f>
        <v>0</v>
      </c>
      <c r="AU132">
        <f>'10'!Y17</f>
        <v>0</v>
      </c>
      <c r="AW132">
        <f>Sestava!B133</f>
        <v>0</v>
      </c>
      <c r="AX132">
        <f>Sestava!C133</f>
        <v>0</v>
      </c>
      <c r="AY132">
        <f t="shared" si="39"/>
        <v>0</v>
      </c>
      <c r="AZ132">
        <f t="shared" si="40"/>
        <v>0</v>
      </c>
      <c r="BA132">
        <f t="shared" si="41"/>
        <v>0</v>
      </c>
      <c r="BB132">
        <f t="shared" si="42"/>
        <v>0</v>
      </c>
      <c r="BC132">
        <f t="shared" si="43"/>
        <v>0</v>
      </c>
      <c r="BD132">
        <f t="shared" si="44"/>
        <v>0</v>
      </c>
      <c r="BE132">
        <f t="shared" si="45"/>
        <v>0</v>
      </c>
      <c r="BF132">
        <f t="shared" si="46"/>
        <v>0</v>
      </c>
      <c r="BG132">
        <f t="shared" si="47"/>
        <v>0</v>
      </c>
      <c r="BH132">
        <f t="shared" si="29"/>
        <v>0</v>
      </c>
    </row>
    <row r="133" spans="38:60" x14ac:dyDescent="0.35">
      <c r="AL133" t="str">
        <f>'14'!P8</f>
        <v>GRABINSKÁ Veronika</v>
      </c>
      <c r="AM133">
        <f>'14'!Q8</f>
        <v>1</v>
      </c>
      <c r="AN133">
        <f>'14'!R8</f>
        <v>3</v>
      </c>
      <c r="AO133">
        <f>'14'!S8</f>
        <v>2</v>
      </c>
      <c r="AP133">
        <f>'14'!T8</f>
        <v>0</v>
      </c>
      <c r="AQ133">
        <f>'14'!U8</f>
        <v>1</v>
      </c>
      <c r="AR133">
        <f>'14'!V8</f>
        <v>7</v>
      </c>
      <c r="AS133">
        <f>'14'!W8</f>
        <v>5</v>
      </c>
      <c r="AT133">
        <f>'14'!X8</f>
        <v>2</v>
      </c>
      <c r="AU133">
        <f>'14'!Y8</f>
        <v>4</v>
      </c>
      <c r="AW133">
        <f>Sestava!B134</f>
        <v>0</v>
      </c>
      <c r="AX133">
        <f>Sestava!C134</f>
        <v>0</v>
      </c>
      <c r="AY133">
        <f t="shared" si="39"/>
        <v>0</v>
      </c>
      <c r="AZ133">
        <f t="shared" si="40"/>
        <v>0</v>
      </c>
      <c r="BA133">
        <f t="shared" si="41"/>
        <v>0</v>
      </c>
      <c r="BB133">
        <f t="shared" si="42"/>
        <v>0</v>
      </c>
      <c r="BC133">
        <f t="shared" si="43"/>
        <v>0</v>
      </c>
      <c r="BD133">
        <f t="shared" si="44"/>
        <v>0</v>
      </c>
      <c r="BE133">
        <f t="shared" si="45"/>
        <v>0</v>
      </c>
      <c r="BF133">
        <f t="shared" si="46"/>
        <v>0</v>
      </c>
      <c r="BG133">
        <f t="shared" si="47"/>
        <v>0</v>
      </c>
      <c r="BH133">
        <f t="shared" si="29"/>
        <v>0</v>
      </c>
    </row>
    <row r="134" spans="38:60" x14ac:dyDescent="0.35">
      <c r="AL134" t="str">
        <f>'14'!P9</f>
        <v>NAVRÁTIL Petr</v>
      </c>
      <c r="AM134">
        <f>'14'!Q9</f>
        <v>1</v>
      </c>
      <c r="AN134">
        <f>'14'!R9</f>
        <v>3</v>
      </c>
      <c r="AO134">
        <f>'14'!S9</f>
        <v>1</v>
      </c>
      <c r="AP134">
        <f>'14'!T9</f>
        <v>1</v>
      </c>
      <c r="AQ134">
        <f>'14'!U9</f>
        <v>1</v>
      </c>
      <c r="AR134">
        <f>'14'!V9</f>
        <v>7</v>
      </c>
      <c r="AS134">
        <f>'14'!W9</f>
        <v>7</v>
      </c>
      <c r="AT134">
        <f>'14'!X9</f>
        <v>0</v>
      </c>
      <c r="AU134">
        <f>'14'!Y9</f>
        <v>3</v>
      </c>
      <c r="AW134">
        <f>Sestava!B135</f>
        <v>0</v>
      </c>
      <c r="AX134">
        <f>Sestava!C135</f>
        <v>0</v>
      </c>
      <c r="AY134">
        <f t="shared" si="39"/>
        <v>0</v>
      </c>
      <c r="AZ134">
        <f t="shared" si="40"/>
        <v>0</v>
      </c>
      <c r="BA134">
        <f t="shared" si="41"/>
        <v>0</v>
      </c>
      <c r="BB134">
        <f t="shared" si="42"/>
        <v>0</v>
      </c>
      <c r="BC134">
        <f t="shared" si="43"/>
        <v>0</v>
      </c>
      <c r="BD134">
        <f t="shared" si="44"/>
        <v>0</v>
      </c>
      <c r="BE134">
        <f t="shared" si="45"/>
        <v>0</v>
      </c>
      <c r="BF134">
        <f t="shared" si="46"/>
        <v>0</v>
      </c>
      <c r="BG134">
        <f t="shared" si="47"/>
        <v>0</v>
      </c>
      <c r="BH134">
        <f t="shared" si="29"/>
        <v>0</v>
      </c>
    </row>
    <row r="135" spans="38:60" x14ac:dyDescent="0.35">
      <c r="AL135" t="str">
        <f>'14'!P10</f>
        <v>HROZ Lukáš</v>
      </c>
      <c r="AM135">
        <f>'14'!Q10</f>
        <v>1</v>
      </c>
      <c r="AN135">
        <f>'14'!R10</f>
        <v>3</v>
      </c>
      <c r="AO135">
        <f>'14'!S10</f>
        <v>1</v>
      </c>
      <c r="AP135">
        <f>'14'!T10</f>
        <v>1</v>
      </c>
      <c r="AQ135">
        <f>'14'!U10</f>
        <v>1</v>
      </c>
      <c r="AR135">
        <f>'14'!V10</f>
        <v>6</v>
      </c>
      <c r="AS135">
        <f>'14'!W10</f>
        <v>7</v>
      </c>
      <c r="AT135">
        <f>'14'!X10</f>
        <v>-1</v>
      </c>
      <c r="AU135">
        <f>'14'!Y10</f>
        <v>3</v>
      </c>
      <c r="AW135">
        <f>Sestava!B136</f>
        <v>0</v>
      </c>
      <c r="AX135">
        <f>Sestava!C136</f>
        <v>0</v>
      </c>
      <c r="AY135">
        <f t="shared" si="39"/>
        <v>0</v>
      </c>
      <c r="AZ135">
        <f t="shared" si="40"/>
        <v>0</v>
      </c>
      <c r="BA135">
        <f t="shared" si="41"/>
        <v>0</v>
      </c>
      <c r="BB135">
        <f t="shared" si="42"/>
        <v>0</v>
      </c>
      <c r="BC135">
        <f t="shared" si="43"/>
        <v>0</v>
      </c>
      <c r="BD135">
        <f t="shared" si="44"/>
        <v>0</v>
      </c>
      <c r="BE135">
        <f t="shared" si="45"/>
        <v>0</v>
      </c>
      <c r="BF135">
        <f t="shared" si="46"/>
        <v>0</v>
      </c>
      <c r="BG135">
        <f t="shared" si="47"/>
        <v>0</v>
      </c>
      <c r="BH135">
        <f t="shared" si="29"/>
        <v>0</v>
      </c>
    </row>
    <row r="136" spans="38:60" x14ac:dyDescent="0.35">
      <c r="AL136" t="str">
        <f>'14'!P11</f>
        <v>STLOUKAL Mojmír</v>
      </c>
      <c r="AM136">
        <f>'14'!Q11</f>
        <v>1</v>
      </c>
      <c r="AN136">
        <f>'14'!R11</f>
        <v>3</v>
      </c>
      <c r="AO136">
        <f>'14'!S11</f>
        <v>1</v>
      </c>
      <c r="AP136">
        <f>'14'!T11</f>
        <v>0</v>
      </c>
      <c r="AQ136">
        <f>'14'!U11</f>
        <v>2</v>
      </c>
      <c r="AR136">
        <f>'14'!V11</f>
        <v>7</v>
      </c>
      <c r="AS136">
        <f>'14'!W11</f>
        <v>6</v>
      </c>
      <c r="AT136">
        <f>'14'!X11</f>
        <v>1</v>
      </c>
      <c r="AU136">
        <f>'14'!Y11</f>
        <v>2</v>
      </c>
      <c r="AW136">
        <f>Sestava!B137</f>
        <v>0</v>
      </c>
      <c r="AX136">
        <f>Sestava!C137</f>
        <v>0</v>
      </c>
      <c r="AY136">
        <f t="shared" si="39"/>
        <v>0</v>
      </c>
      <c r="AZ136">
        <f t="shared" si="40"/>
        <v>0</v>
      </c>
      <c r="BA136">
        <f t="shared" si="41"/>
        <v>0</v>
      </c>
      <c r="BB136">
        <f t="shared" si="42"/>
        <v>0</v>
      </c>
      <c r="BC136">
        <f t="shared" si="43"/>
        <v>0</v>
      </c>
      <c r="BD136">
        <f t="shared" si="44"/>
        <v>0</v>
      </c>
      <c r="BE136">
        <f t="shared" si="45"/>
        <v>0</v>
      </c>
      <c r="BF136">
        <f t="shared" si="46"/>
        <v>0</v>
      </c>
      <c r="BG136">
        <f t="shared" si="47"/>
        <v>0</v>
      </c>
      <c r="BH136">
        <f t="shared" si="29"/>
        <v>0</v>
      </c>
    </row>
    <row r="137" spans="38:60" x14ac:dyDescent="0.35">
      <c r="AL137" t="str">
        <f>'14'!P12</f>
        <v>ŠÍMA Pavel</v>
      </c>
      <c r="AM137">
        <f>'14'!Q12</f>
        <v>1</v>
      </c>
      <c r="AN137">
        <f>'14'!R12</f>
        <v>1</v>
      </c>
      <c r="AO137">
        <f>'14'!S12</f>
        <v>1</v>
      </c>
      <c r="AP137">
        <f>'14'!T12</f>
        <v>0</v>
      </c>
      <c r="AQ137">
        <f>'14'!U12</f>
        <v>0</v>
      </c>
      <c r="AR137">
        <f>'14'!V12</f>
        <v>1</v>
      </c>
      <c r="AS137">
        <f>'14'!W12</f>
        <v>0</v>
      </c>
      <c r="AT137">
        <f>'14'!X12</f>
        <v>1</v>
      </c>
      <c r="AU137">
        <f>'14'!Y12</f>
        <v>2</v>
      </c>
      <c r="AW137">
        <f>Sestava!B138</f>
        <v>0</v>
      </c>
      <c r="AX137">
        <f>Sestava!C138</f>
        <v>0</v>
      </c>
      <c r="AY137">
        <f t="shared" si="39"/>
        <v>0</v>
      </c>
      <c r="AZ137">
        <f t="shared" si="40"/>
        <v>0</v>
      </c>
      <c r="BA137">
        <f t="shared" si="41"/>
        <v>0</v>
      </c>
      <c r="BB137">
        <f t="shared" si="42"/>
        <v>0</v>
      </c>
      <c r="BC137">
        <f t="shared" si="43"/>
        <v>0</v>
      </c>
      <c r="BD137">
        <f t="shared" si="44"/>
        <v>0</v>
      </c>
      <c r="BE137">
        <f t="shared" si="45"/>
        <v>0</v>
      </c>
      <c r="BF137">
        <f t="shared" si="46"/>
        <v>0</v>
      </c>
      <c r="BG137">
        <f t="shared" si="47"/>
        <v>0</v>
      </c>
      <c r="BH137">
        <f t="shared" si="29"/>
        <v>0</v>
      </c>
    </row>
    <row r="138" spans="38:60" x14ac:dyDescent="0.35">
      <c r="AL138" t="str">
        <f>'14'!P13</f>
        <v>NAGY Jiří</v>
      </c>
      <c r="AM138">
        <f>'14'!Q13</f>
        <v>1</v>
      </c>
      <c r="AN138">
        <f>'14'!R13</f>
        <v>2</v>
      </c>
      <c r="AO138">
        <f>'14'!S13</f>
        <v>1</v>
      </c>
      <c r="AP138">
        <f>'14'!T13</f>
        <v>0</v>
      </c>
      <c r="AQ138">
        <f>'14'!U13</f>
        <v>1</v>
      </c>
      <c r="AR138">
        <f>'14'!V13</f>
        <v>3</v>
      </c>
      <c r="AS138">
        <f>'14'!W13</f>
        <v>3</v>
      </c>
      <c r="AT138">
        <f>'14'!X13</f>
        <v>0</v>
      </c>
      <c r="AU138">
        <f>'14'!Y13</f>
        <v>2</v>
      </c>
      <c r="AW138">
        <f>Sestava!B139</f>
        <v>0</v>
      </c>
      <c r="AX138">
        <f>Sestava!C139</f>
        <v>0</v>
      </c>
      <c r="AY138">
        <f t="shared" si="39"/>
        <v>0</v>
      </c>
      <c r="AZ138">
        <f t="shared" si="40"/>
        <v>0</v>
      </c>
      <c r="BA138">
        <f t="shared" si="41"/>
        <v>0</v>
      </c>
      <c r="BB138">
        <f t="shared" si="42"/>
        <v>0</v>
      </c>
      <c r="BC138">
        <f t="shared" si="43"/>
        <v>0</v>
      </c>
      <c r="BD138">
        <f t="shared" si="44"/>
        <v>0</v>
      </c>
      <c r="BE138">
        <f t="shared" si="45"/>
        <v>0</v>
      </c>
      <c r="BF138">
        <f t="shared" si="46"/>
        <v>0</v>
      </c>
      <c r="BG138">
        <f t="shared" si="47"/>
        <v>0</v>
      </c>
      <c r="BH138">
        <f t="shared" si="29"/>
        <v>0</v>
      </c>
    </row>
    <row r="139" spans="38:60" x14ac:dyDescent="0.35">
      <c r="AL139" t="str">
        <f>'14'!P14</f>
        <v>BERAN Filip</v>
      </c>
      <c r="AM139">
        <f>'14'!Q14</f>
        <v>1</v>
      </c>
      <c r="AN139">
        <f>'14'!R14</f>
        <v>3</v>
      </c>
      <c r="AO139">
        <f>'14'!S14</f>
        <v>1</v>
      </c>
      <c r="AP139">
        <f>'14'!T14</f>
        <v>0</v>
      </c>
      <c r="AQ139">
        <f>'14'!U14</f>
        <v>2</v>
      </c>
      <c r="AR139">
        <f>'14'!V14</f>
        <v>7</v>
      </c>
      <c r="AS139">
        <f>'14'!W14</f>
        <v>10</v>
      </c>
      <c r="AT139">
        <f>'14'!X14</f>
        <v>-3</v>
      </c>
      <c r="AU139">
        <f>'14'!Y14</f>
        <v>2</v>
      </c>
      <c r="AW139">
        <f>Sestava!B140</f>
        <v>0</v>
      </c>
      <c r="AX139">
        <f>Sestava!C140</f>
        <v>0</v>
      </c>
      <c r="AY139">
        <f t="shared" si="39"/>
        <v>0</v>
      </c>
      <c r="AZ139">
        <f t="shared" si="40"/>
        <v>0</v>
      </c>
      <c r="BA139">
        <f t="shared" si="41"/>
        <v>0</v>
      </c>
      <c r="BB139">
        <f t="shared" si="42"/>
        <v>0</v>
      </c>
      <c r="BC139">
        <f t="shared" si="43"/>
        <v>0</v>
      </c>
      <c r="BD139">
        <f t="shared" si="44"/>
        <v>0</v>
      </c>
      <c r="BE139">
        <f t="shared" si="45"/>
        <v>0</v>
      </c>
      <c r="BF139">
        <f t="shared" si="46"/>
        <v>0</v>
      </c>
      <c r="BG139">
        <f t="shared" si="47"/>
        <v>0</v>
      </c>
      <c r="BH139">
        <f t="shared" si="29"/>
        <v>0</v>
      </c>
    </row>
    <row r="140" spans="38:60" x14ac:dyDescent="0.35">
      <c r="AL140" t="str">
        <f>'14'!P15</f>
        <v>KOMÁREK Tomáš</v>
      </c>
      <c r="AM140">
        <f>'14'!Q15</f>
        <v>0</v>
      </c>
      <c r="AN140">
        <f>'14'!R15</f>
        <v>0</v>
      </c>
      <c r="AO140">
        <f>'14'!S15</f>
        <v>0</v>
      </c>
      <c r="AP140">
        <f>'14'!T15</f>
        <v>0</v>
      </c>
      <c r="AQ140">
        <f>'14'!U15</f>
        <v>0</v>
      </c>
      <c r="AR140">
        <f>'14'!V15</f>
        <v>0</v>
      </c>
      <c r="AS140">
        <f>'14'!W15</f>
        <v>0</v>
      </c>
      <c r="AT140">
        <f>'14'!X15</f>
        <v>0</v>
      </c>
      <c r="AU140">
        <f>'14'!Y15</f>
        <v>0</v>
      </c>
      <c r="AW140">
        <f>Sestava!B141</f>
        <v>0</v>
      </c>
      <c r="AX140">
        <f>Sestava!C141</f>
        <v>0</v>
      </c>
      <c r="AY140">
        <f t="shared" si="39"/>
        <v>0</v>
      </c>
      <c r="AZ140">
        <f t="shared" si="40"/>
        <v>0</v>
      </c>
      <c r="BA140">
        <f t="shared" si="41"/>
        <v>0</v>
      </c>
      <c r="BB140">
        <f t="shared" si="42"/>
        <v>0</v>
      </c>
      <c r="BC140">
        <f t="shared" si="43"/>
        <v>0</v>
      </c>
      <c r="BD140">
        <f t="shared" si="44"/>
        <v>0</v>
      </c>
      <c r="BE140">
        <f t="shared" si="45"/>
        <v>0</v>
      </c>
      <c r="BF140">
        <f t="shared" si="46"/>
        <v>0</v>
      </c>
      <c r="BG140">
        <f t="shared" si="47"/>
        <v>0</v>
      </c>
      <c r="BH140">
        <f t="shared" si="29"/>
        <v>0</v>
      </c>
    </row>
    <row r="141" spans="38:60" x14ac:dyDescent="0.35">
      <c r="AL141">
        <f>'14'!P16</f>
        <v>0</v>
      </c>
      <c r="AM141">
        <f>'14'!Q16</f>
        <v>0</v>
      </c>
      <c r="AN141">
        <f>'14'!R16</f>
        <v>0</v>
      </c>
      <c r="AO141">
        <f>'14'!S16</f>
        <v>0</v>
      </c>
      <c r="AP141">
        <f>'14'!T16</f>
        <v>0</v>
      </c>
      <c r="AQ141">
        <f>'14'!U16</f>
        <v>0</v>
      </c>
      <c r="AR141">
        <f>'14'!V16</f>
        <v>0</v>
      </c>
      <c r="AS141">
        <f>'14'!W16</f>
        <v>0</v>
      </c>
      <c r="AT141">
        <f>'14'!X16</f>
        <v>0</v>
      </c>
      <c r="AU141">
        <f>'14'!Y16</f>
        <v>0</v>
      </c>
      <c r="AW141">
        <f>Sestava!B142</f>
        <v>0</v>
      </c>
      <c r="AX141">
        <f>Sestava!C142</f>
        <v>0</v>
      </c>
      <c r="AY141">
        <f t="shared" si="39"/>
        <v>0</v>
      </c>
      <c r="AZ141">
        <f t="shared" si="40"/>
        <v>0</v>
      </c>
      <c r="BA141">
        <f t="shared" si="41"/>
        <v>0</v>
      </c>
      <c r="BB141">
        <f t="shared" si="42"/>
        <v>0</v>
      </c>
      <c r="BC141">
        <f t="shared" si="43"/>
        <v>0</v>
      </c>
      <c r="BD141">
        <f t="shared" si="44"/>
        <v>0</v>
      </c>
      <c r="BE141">
        <f t="shared" si="45"/>
        <v>0</v>
      </c>
      <c r="BF141">
        <f t="shared" si="46"/>
        <v>0</v>
      </c>
      <c r="BG141">
        <f t="shared" si="47"/>
        <v>0</v>
      </c>
      <c r="BH141">
        <f t="shared" si="29"/>
        <v>0</v>
      </c>
    </row>
    <row r="142" spans="38:60" x14ac:dyDescent="0.35">
      <c r="AL142" t="str">
        <f>'15'!P8</f>
        <v>JUSTRA Michal</v>
      </c>
      <c r="AM142">
        <f>'15'!Q8</f>
        <v>1</v>
      </c>
      <c r="AN142">
        <f>'15'!R8</f>
        <v>3</v>
      </c>
      <c r="AO142">
        <f>'15'!S8</f>
        <v>2</v>
      </c>
      <c r="AP142">
        <f>'15'!T8</f>
        <v>1</v>
      </c>
      <c r="AQ142">
        <f>'15'!U8</f>
        <v>0</v>
      </c>
      <c r="AR142">
        <f>'15'!V8</f>
        <v>3</v>
      </c>
      <c r="AS142">
        <f>'15'!W8</f>
        <v>0</v>
      </c>
      <c r="AT142">
        <f>'15'!X8</f>
        <v>3</v>
      </c>
      <c r="AU142">
        <f>'15'!Y8</f>
        <v>5</v>
      </c>
      <c r="AW142">
        <f>Sestava!B143</f>
        <v>0</v>
      </c>
      <c r="AX142">
        <f>Sestava!C143</f>
        <v>0</v>
      </c>
      <c r="AY142">
        <f t="shared" si="39"/>
        <v>0</v>
      </c>
      <c r="AZ142">
        <f t="shared" si="40"/>
        <v>0</v>
      </c>
      <c r="BA142">
        <f t="shared" si="41"/>
        <v>0</v>
      </c>
      <c r="BB142">
        <f t="shared" si="42"/>
        <v>0</v>
      </c>
      <c r="BC142">
        <f t="shared" si="43"/>
        <v>0</v>
      </c>
      <c r="BD142">
        <f t="shared" si="44"/>
        <v>0</v>
      </c>
      <c r="BE142">
        <f t="shared" si="45"/>
        <v>0</v>
      </c>
      <c r="BF142">
        <f t="shared" si="46"/>
        <v>0</v>
      </c>
      <c r="BG142">
        <f t="shared" si="47"/>
        <v>0</v>
      </c>
      <c r="BH142">
        <f t="shared" si="29"/>
        <v>0</v>
      </c>
    </row>
    <row r="143" spans="38:60" x14ac:dyDescent="0.35">
      <c r="AL143" t="str">
        <f>'15'!P9</f>
        <v>HADAŠČOK Petr</v>
      </c>
      <c r="AM143">
        <f>'15'!Q9</f>
        <v>1</v>
      </c>
      <c r="AN143">
        <f>'15'!R9</f>
        <v>2</v>
      </c>
      <c r="AO143">
        <f>'15'!S9</f>
        <v>2</v>
      </c>
      <c r="AP143">
        <f>'15'!T9</f>
        <v>0</v>
      </c>
      <c r="AQ143">
        <f>'15'!U9</f>
        <v>0</v>
      </c>
      <c r="AR143">
        <f>'15'!V9</f>
        <v>8</v>
      </c>
      <c r="AS143">
        <f>'15'!W9</f>
        <v>1</v>
      </c>
      <c r="AT143">
        <f>'15'!X9</f>
        <v>7</v>
      </c>
      <c r="AU143">
        <f>'15'!Y9</f>
        <v>4</v>
      </c>
      <c r="AW143">
        <f>Sestava!B144</f>
        <v>0</v>
      </c>
      <c r="AX143">
        <f>Sestava!C144</f>
        <v>0</v>
      </c>
      <c r="AY143">
        <f t="shared" si="39"/>
        <v>0</v>
      </c>
      <c r="AZ143">
        <f t="shared" si="40"/>
        <v>0</v>
      </c>
      <c r="BA143">
        <f t="shared" si="41"/>
        <v>0</v>
      </c>
      <c r="BB143">
        <f t="shared" si="42"/>
        <v>0</v>
      </c>
      <c r="BC143">
        <f t="shared" si="43"/>
        <v>0</v>
      </c>
      <c r="BD143">
        <f t="shared" si="44"/>
        <v>0</v>
      </c>
      <c r="BE143">
        <f t="shared" si="45"/>
        <v>0</v>
      </c>
      <c r="BF143">
        <f t="shared" si="46"/>
        <v>0</v>
      </c>
      <c r="BG143">
        <f t="shared" si="47"/>
        <v>0</v>
      </c>
      <c r="BH143">
        <f t="shared" si="29"/>
        <v>0</v>
      </c>
    </row>
    <row r="144" spans="38:60" x14ac:dyDescent="0.35">
      <c r="AL144" t="str">
        <f>'15'!P10</f>
        <v>DOHNAL Jiří</v>
      </c>
      <c r="AM144">
        <f>'15'!Q10</f>
        <v>1</v>
      </c>
      <c r="AN144">
        <f>'15'!R10</f>
        <v>3</v>
      </c>
      <c r="AO144">
        <f>'15'!S10</f>
        <v>1</v>
      </c>
      <c r="AP144">
        <f>'15'!T10</f>
        <v>2</v>
      </c>
      <c r="AQ144">
        <f>'15'!U10</f>
        <v>0</v>
      </c>
      <c r="AR144">
        <f>'15'!V10</f>
        <v>2</v>
      </c>
      <c r="AS144">
        <f>'15'!W10</f>
        <v>1</v>
      </c>
      <c r="AT144">
        <f>'15'!X10</f>
        <v>1</v>
      </c>
      <c r="AU144">
        <f>'15'!Y10</f>
        <v>4</v>
      </c>
      <c r="AW144">
        <f>Sestava!B145</f>
        <v>0</v>
      </c>
      <c r="AX144">
        <f>Sestava!C145</f>
        <v>0</v>
      </c>
      <c r="AY144">
        <f t="shared" si="39"/>
        <v>0</v>
      </c>
      <c r="AZ144">
        <f t="shared" si="40"/>
        <v>0</v>
      </c>
      <c r="BA144">
        <f t="shared" si="41"/>
        <v>0</v>
      </c>
      <c r="BB144">
        <f t="shared" si="42"/>
        <v>0</v>
      </c>
      <c r="BC144">
        <f t="shared" si="43"/>
        <v>0</v>
      </c>
      <c r="BD144">
        <f t="shared" si="44"/>
        <v>0</v>
      </c>
      <c r="BE144">
        <f t="shared" si="45"/>
        <v>0</v>
      </c>
      <c r="BF144">
        <f t="shared" si="46"/>
        <v>0</v>
      </c>
      <c r="BG144">
        <f t="shared" si="47"/>
        <v>0</v>
      </c>
      <c r="BH144">
        <f t="shared" si="29"/>
        <v>0</v>
      </c>
    </row>
    <row r="145" spans="38:60" x14ac:dyDescent="0.35">
      <c r="AL145" t="str">
        <f>'15'!P11</f>
        <v>FRÝBA Ondřej</v>
      </c>
      <c r="AM145">
        <f>'15'!Q11</f>
        <v>1</v>
      </c>
      <c r="AN145">
        <f>'15'!R11</f>
        <v>2</v>
      </c>
      <c r="AO145">
        <f>'15'!S11</f>
        <v>1</v>
      </c>
      <c r="AP145">
        <f>'15'!T11</f>
        <v>0</v>
      </c>
      <c r="AQ145">
        <f>'15'!U11</f>
        <v>1</v>
      </c>
      <c r="AR145">
        <f>'15'!V11</f>
        <v>5</v>
      </c>
      <c r="AS145">
        <f>'15'!W11</f>
        <v>2</v>
      </c>
      <c r="AT145">
        <f>'15'!X11</f>
        <v>3</v>
      </c>
      <c r="AU145">
        <f>'15'!Y11</f>
        <v>2</v>
      </c>
      <c r="AW145">
        <f>Sestava!B146</f>
        <v>0</v>
      </c>
      <c r="AX145">
        <f>Sestava!C146</f>
        <v>0</v>
      </c>
      <c r="AY145">
        <f t="shared" si="39"/>
        <v>0</v>
      </c>
      <c r="AZ145">
        <f t="shared" si="40"/>
        <v>0</v>
      </c>
      <c r="BA145">
        <f t="shared" si="41"/>
        <v>0</v>
      </c>
      <c r="BB145">
        <f t="shared" si="42"/>
        <v>0</v>
      </c>
      <c r="BC145">
        <f t="shared" si="43"/>
        <v>0</v>
      </c>
      <c r="BD145">
        <f t="shared" si="44"/>
        <v>0</v>
      </c>
      <c r="BE145">
        <f t="shared" si="45"/>
        <v>0</v>
      </c>
      <c r="BF145">
        <f t="shared" si="46"/>
        <v>0</v>
      </c>
      <c r="BG145">
        <f t="shared" si="47"/>
        <v>0</v>
      </c>
      <c r="BH145">
        <f t="shared" si="29"/>
        <v>0</v>
      </c>
    </row>
    <row r="146" spans="38:60" x14ac:dyDescent="0.35">
      <c r="AL146" t="str">
        <f>'15'!P12</f>
        <v>MATUŠČÍN Jan</v>
      </c>
      <c r="AM146">
        <f>'15'!Q12</f>
        <v>1</v>
      </c>
      <c r="AN146">
        <f>'15'!R12</f>
        <v>1</v>
      </c>
      <c r="AO146">
        <f>'15'!S12</f>
        <v>0</v>
      </c>
      <c r="AP146">
        <f>'15'!T12</f>
        <v>1</v>
      </c>
      <c r="AQ146">
        <f>'15'!U12</f>
        <v>0</v>
      </c>
      <c r="AR146">
        <f>'15'!V12</f>
        <v>3</v>
      </c>
      <c r="AS146">
        <f>'15'!W12</f>
        <v>3</v>
      </c>
      <c r="AT146">
        <f>'15'!X12</f>
        <v>0</v>
      </c>
      <c r="AU146">
        <f>'15'!Y12</f>
        <v>1</v>
      </c>
      <c r="AW146">
        <f>Sestava!B147</f>
        <v>0</v>
      </c>
      <c r="AX146">
        <f>Sestava!C147</f>
        <v>0</v>
      </c>
      <c r="AY146">
        <f t="shared" si="39"/>
        <v>0</v>
      </c>
      <c r="AZ146">
        <f t="shared" si="40"/>
        <v>0</v>
      </c>
      <c r="BA146">
        <f t="shared" si="41"/>
        <v>0</v>
      </c>
      <c r="BB146">
        <f t="shared" si="42"/>
        <v>0</v>
      </c>
      <c r="BC146">
        <f t="shared" si="43"/>
        <v>0</v>
      </c>
      <c r="BD146">
        <f t="shared" si="44"/>
        <v>0</v>
      </c>
      <c r="BE146">
        <f t="shared" si="45"/>
        <v>0</v>
      </c>
      <c r="BF146">
        <f t="shared" si="46"/>
        <v>0</v>
      </c>
      <c r="BG146">
        <f t="shared" si="47"/>
        <v>0</v>
      </c>
      <c r="BH146">
        <f t="shared" si="29"/>
        <v>0</v>
      </c>
    </row>
    <row r="147" spans="38:60" x14ac:dyDescent="0.35">
      <c r="AL147" t="str">
        <f>'15'!P13</f>
        <v>FRÝBA Dalibor</v>
      </c>
      <c r="AM147">
        <f>'15'!Q13</f>
        <v>1</v>
      </c>
      <c r="AN147">
        <f>'15'!R13</f>
        <v>2</v>
      </c>
      <c r="AO147">
        <f>'15'!S13</f>
        <v>0</v>
      </c>
      <c r="AP147">
        <f>'15'!T13</f>
        <v>1</v>
      </c>
      <c r="AQ147">
        <f>'15'!U13</f>
        <v>1</v>
      </c>
      <c r="AR147">
        <f>'15'!V13</f>
        <v>1</v>
      </c>
      <c r="AS147">
        <f>'15'!W13</f>
        <v>4</v>
      </c>
      <c r="AT147">
        <f>'15'!X13</f>
        <v>-3</v>
      </c>
      <c r="AU147">
        <f>'15'!Y13</f>
        <v>1</v>
      </c>
      <c r="AW147">
        <f>Sestava!B148</f>
        <v>0</v>
      </c>
      <c r="AX147">
        <f>Sestava!C148</f>
        <v>0</v>
      </c>
      <c r="AY147">
        <f t="shared" si="39"/>
        <v>0</v>
      </c>
      <c r="AZ147">
        <f t="shared" si="40"/>
        <v>0</v>
      </c>
      <c r="BA147">
        <f t="shared" si="41"/>
        <v>0</v>
      </c>
      <c r="BB147">
        <f t="shared" si="42"/>
        <v>0</v>
      </c>
      <c r="BC147">
        <f t="shared" si="43"/>
        <v>0</v>
      </c>
      <c r="BD147">
        <f t="shared" si="44"/>
        <v>0</v>
      </c>
      <c r="BE147">
        <f t="shared" si="45"/>
        <v>0</v>
      </c>
      <c r="BF147">
        <f t="shared" si="46"/>
        <v>0</v>
      </c>
      <c r="BG147">
        <f t="shared" si="47"/>
        <v>0</v>
      </c>
      <c r="BH147">
        <f t="shared" si="29"/>
        <v>0</v>
      </c>
    </row>
    <row r="148" spans="38:60" x14ac:dyDescent="0.35">
      <c r="AL148" t="str">
        <f>'15'!P14</f>
        <v>HÁJEK Dalibor</v>
      </c>
      <c r="AM148">
        <f>'15'!Q14</f>
        <v>1</v>
      </c>
      <c r="AN148">
        <f>'15'!R14</f>
        <v>2</v>
      </c>
      <c r="AO148">
        <f>'15'!S14</f>
        <v>0</v>
      </c>
      <c r="AP148">
        <f>'15'!T14</f>
        <v>1</v>
      </c>
      <c r="AQ148">
        <f>'15'!U14</f>
        <v>1</v>
      </c>
      <c r="AR148">
        <f>'15'!V14</f>
        <v>4</v>
      </c>
      <c r="AS148">
        <f>'15'!W14</f>
        <v>8</v>
      </c>
      <c r="AT148">
        <f>'15'!X14</f>
        <v>-4</v>
      </c>
      <c r="AU148">
        <f>'15'!Y14</f>
        <v>1</v>
      </c>
      <c r="AW148">
        <f>Sestava!B149</f>
        <v>0</v>
      </c>
      <c r="AX148">
        <f>Sestava!C149</f>
        <v>0</v>
      </c>
      <c r="AY148">
        <f t="shared" si="39"/>
        <v>0</v>
      </c>
      <c r="AZ148">
        <f t="shared" si="40"/>
        <v>0</v>
      </c>
      <c r="BA148">
        <f t="shared" si="41"/>
        <v>0</v>
      </c>
      <c r="BB148">
        <f t="shared" si="42"/>
        <v>0</v>
      </c>
      <c r="BC148">
        <f t="shared" si="43"/>
        <v>0</v>
      </c>
      <c r="BD148">
        <f t="shared" si="44"/>
        <v>0</v>
      </c>
      <c r="BE148">
        <f t="shared" si="45"/>
        <v>0</v>
      </c>
      <c r="BF148">
        <f t="shared" si="46"/>
        <v>0</v>
      </c>
      <c r="BG148">
        <f t="shared" si="47"/>
        <v>0</v>
      </c>
      <c r="BH148">
        <f t="shared" si="29"/>
        <v>0</v>
      </c>
    </row>
    <row r="149" spans="38:60" x14ac:dyDescent="0.35">
      <c r="AL149" t="str">
        <f>'15'!P15</f>
        <v>KURÁŇ Adam</v>
      </c>
      <c r="AM149">
        <f>'15'!Q15</f>
        <v>1</v>
      </c>
      <c r="AN149">
        <f>'15'!R15</f>
        <v>1</v>
      </c>
      <c r="AO149">
        <f>'15'!S15</f>
        <v>0</v>
      </c>
      <c r="AP149">
        <f>'15'!T15</f>
        <v>0</v>
      </c>
      <c r="AQ149">
        <f>'15'!U15</f>
        <v>1</v>
      </c>
      <c r="AR149">
        <f>'15'!V15</f>
        <v>0</v>
      </c>
      <c r="AS149">
        <f>'15'!W15</f>
        <v>1</v>
      </c>
      <c r="AT149">
        <f>'15'!X15</f>
        <v>-1</v>
      </c>
      <c r="AU149">
        <f>'15'!Y15</f>
        <v>0</v>
      </c>
      <c r="AW149">
        <f>Sestava!B150</f>
        <v>0</v>
      </c>
      <c r="AX149">
        <f>Sestava!C150</f>
        <v>0</v>
      </c>
      <c r="AY149">
        <f t="shared" si="39"/>
        <v>0</v>
      </c>
      <c r="AZ149">
        <f t="shared" si="40"/>
        <v>0</v>
      </c>
      <c r="BA149">
        <f t="shared" si="41"/>
        <v>0</v>
      </c>
      <c r="BB149">
        <f t="shared" si="42"/>
        <v>0</v>
      </c>
      <c r="BC149">
        <f t="shared" si="43"/>
        <v>0</v>
      </c>
      <c r="BD149">
        <f t="shared" si="44"/>
        <v>0</v>
      </c>
      <c r="BE149">
        <f t="shared" si="45"/>
        <v>0</v>
      </c>
      <c r="BF149">
        <f t="shared" si="46"/>
        <v>0</v>
      </c>
      <c r="BG149">
        <f t="shared" si="47"/>
        <v>0</v>
      </c>
      <c r="BH149">
        <f t="shared" ref="BH149:BH152" si="48">AY149+BD149+(-BF149*10000)+BG149*1000000000</f>
        <v>0</v>
      </c>
    </row>
    <row r="150" spans="38:60" x14ac:dyDescent="0.35">
      <c r="AL150" t="str">
        <f>'15'!P16</f>
        <v>BILKO Jan</v>
      </c>
      <c r="AM150">
        <f>'15'!Q16</f>
        <v>1</v>
      </c>
      <c r="AN150">
        <f>'15'!R16</f>
        <v>1</v>
      </c>
      <c r="AO150">
        <f>'15'!S16</f>
        <v>0</v>
      </c>
      <c r="AP150">
        <f>'15'!T16</f>
        <v>0</v>
      </c>
      <c r="AQ150">
        <f>'15'!U16</f>
        <v>1</v>
      </c>
      <c r="AR150">
        <f>'15'!V16</f>
        <v>0</v>
      </c>
      <c r="AS150">
        <f>'15'!W16</f>
        <v>2</v>
      </c>
      <c r="AT150">
        <f>'15'!X16</f>
        <v>-2</v>
      </c>
      <c r="AU150">
        <f>'15'!Y16</f>
        <v>0</v>
      </c>
      <c r="AW150">
        <f>Sestava!B151</f>
        <v>0</v>
      </c>
      <c r="AX150">
        <f>Sestava!C151</f>
        <v>0</v>
      </c>
      <c r="AY150">
        <f t="shared" si="39"/>
        <v>0</v>
      </c>
      <c r="AZ150">
        <f t="shared" si="40"/>
        <v>0</v>
      </c>
      <c r="BA150">
        <f t="shared" si="41"/>
        <v>0</v>
      </c>
      <c r="BB150">
        <f t="shared" si="42"/>
        <v>0</v>
      </c>
      <c r="BC150">
        <f t="shared" si="43"/>
        <v>0</v>
      </c>
      <c r="BD150">
        <f t="shared" si="44"/>
        <v>0</v>
      </c>
      <c r="BE150">
        <f t="shared" si="45"/>
        <v>0</v>
      </c>
      <c r="BF150">
        <f t="shared" si="46"/>
        <v>0</v>
      </c>
      <c r="BG150">
        <f t="shared" si="47"/>
        <v>0</v>
      </c>
      <c r="BH150">
        <f t="shared" si="48"/>
        <v>0</v>
      </c>
    </row>
    <row r="151" spans="38:60" x14ac:dyDescent="0.35">
      <c r="AL151" t="str">
        <f>'15'!P17</f>
        <v>VANÍČEK Matyáš</v>
      </c>
      <c r="AM151">
        <f>'15'!Q17</f>
        <v>1</v>
      </c>
      <c r="AN151">
        <f>'15'!R17</f>
        <v>1</v>
      </c>
      <c r="AO151">
        <f>'15'!S17</f>
        <v>0</v>
      </c>
      <c r="AP151">
        <f>'15'!T17</f>
        <v>0</v>
      </c>
      <c r="AQ151">
        <f>'15'!U17</f>
        <v>1</v>
      </c>
      <c r="AR151">
        <f>'15'!V17</f>
        <v>1</v>
      </c>
      <c r="AS151">
        <f>'15'!W17</f>
        <v>5</v>
      </c>
      <c r="AT151">
        <f>'15'!X17</f>
        <v>-4</v>
      </c>
      <c r="AU151">
        <f>'15'!Y17</f>
        <v>0</v>
      </c>
      <c r="AW151">
        <f>Sestava!B152</f>
        <v>0</v>
      </c>
      <c r="AX151">
        <f>Sestava!C152</f>
        <v>0</v>
      </c>
      <c r="AY151">
        <f t="shared" si="39"/>
        <v>0</v>
      </c>
      <c r="AZ151">
        <f t="shared" si="40"/>
        <v>0</v>
      </c>
      <c r="BA151">
        <f t="shared" si="41"/>
        <v>0</v>
      </c>
      <c r="BB151">
        <f t="shared" si="42"/>
        <v>0</v>
      </c>
      <c r="BC151">
        <f t="shared" si="43"/>
        <v>0</v>
      </c>
      <c r="BD151">
        <f t="shared" si="44"/>
        <v>0</v>
      </c>
      <c r="BE151">
        <f t="shared" si="45"/>
        <v>0</v>
      </c>
      <c r="BF151">
        <f t="shared" si="46"/>
        <v>0</v>
      </c>
      <c r="BG151">
        <f t="shared" si="47"/>
        <v>0</v>
      </c>
      <c r="BH151">
        <f t="shared" si="48"/>
        <v>0</v>
      </c>
    </row>
    <row r="152" spans="38:60" x14ac:dyDescent="0.35">
      <c r="AL152">
        <f>'15'!P18</f>
        <v>0</v>
      </c>
      <c r="AM152">
        <f>'15'!Q18</f>
        <v>0</v>
      </c>
      <c r="AN152">
        <f>'15'!R18</f>
        <v>0</v>
      </c>
      <c r="AO152">
        <f>'15'!S18</f>
        <v>0</v>
      </c>
      <c r="AP152">
        <f>'15'!T18</f>
        <v>0</v>
      </c>
      <c r="AQ152">
        <f>'15'!U18</f>
        <v>0</v>
      </c>
      <c r="AR152">
        <f>'15'!V18</f>
        <v>0</v>
      </c>
      <c r="AS152">
        <f>'15'!W18</f>
        <v>0</v>
      </c>
      <c r="AT152">
        <f>'15'!X18</f>
        <v>0</v>
      </c>
      <c r="AU152">
        <f>'15'!Y18</f>
        <v>0</v>
      </c>
      <c r="AW152">
        <f>Sestava!B153</f>
        <v>0</v>
      </c>
      <c r="AX152">
        <f>Sestava!C153</f>
        <v>0</v>
      </c>
      <c r="AY152">
        <f t="shared" si="39"/>
        <v>0</v>
      </c>
      <c r="AZ152">
        <f t="shared" si="40"/>
        <v>0</v>
      </c>
      <c r="BA152">
        <f t="shared" si="41"/>
        <v>0</v>
      </c>
      <c r="BB152">
        <f t="shared" si="42"/>
        <v>0</v>
      </c>
      <c r="BC152">
        <f t="shared" si="43"/>
        <v>0</v>
      </c>
      <c r="BD152">
        <f t="shared" si="44"/>
        <v>0</v>
      </c>
      <c r="BE152">
        <f t="shared" si="45"/>
        <v>0</v>
      </c>
      <c r="BF152">
        <f t="shared" si="46"/>
        <v>0</v>
      </c>
      <c r="BG152">
        <f t="shared" si="47"/>
        <v>0</v>
      </c>
      <c r="BH152">
        <f t="shared" si="48"/>
        <v>0</v>
      </c>
    </row>
    <row r="153" spans="38:60" x14ac:dyDescent="0.35">
      <c r="AL153">
        <f>'15'!P19</f>
        <v>0</v>
      </c>
      <c r="AM153">
        <f>'15'!Q19</f>
        <v>0</v>
      </c>
      <c r="AN153">
        <f>'15'!R19</f>
        <v>0</v>
      </c>
      <c r="AO153">
        <f>'15'!S19</f>
        <v>0</v>
      </c>
      <c r="AP153">
        <f>'15'!T19</f>
        <v>0</v>
      </c>
      <c r="AQ153">
        <f>'15'!U19</f>
        <v>0</v>
      </c>
      <c r="AR153">
        <f>'15'!V19</f>
        <v>0</v>
      </c>
      <c r="AS153">
        <f>'15'!W19</f>
        <v>0</v>
      </c>
      <c r="AT153">
        <f>'15'!X19</f>
        <v>0</v>
      </c>
      <c r="AU153">
        <f>'15'!Y19</f>
        <v>0</v>
      </c>
    </row>
    <row r="154" spans="38:60" x14ac:dyDescent="0.35">
      <c r="AL154">
        <f>'15'!P20</f>
        <v>0</v>
      </c>
      <c r="AM154">
        <f>'15'!Q20</f>
        <v>0</v>
      </c>
      <c r="AN154">
        <f>'15'!R20</f>
        <v>0</v>
      </c>
      <c r="AO154">
        <f>'15'!S20</f>
        <v>0</v>
      </c>
      <c r="AP154">
        <f>'15'!T20</f>
        <v>0</v>
      </c>
      <c r="AQ154">
        <f>'15'!U20</f>
        <v>0</v>
      </c>
      <c r="AR154">
        <f>'15'!V20</f>
        <v>0</v>
      </c>
      <c r="AS154">
        <f>'15'!W20</f>
        <v>0</v>
      </c>
      <c r="AT154">
        <f>'15'!X20</f>
        <v>0</v>
      </c>
      <c r="AU154">
        <f>'15'!Y20</f>
        <v>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I42"/>
  <sheetViews>
    <sheetView topLeftCell="A30" workbookViewId="0">
      <selection activeCell="C43" sqref="C43"/>
    </sheetView>
  </sheetViews>
  <sheetFormatPr defaultRowHeight="14.5" x14ac:dyDescent="0.35"/>
  <cols>
    <col min="2" max="2" width="26.6328125" customWidth="1"/>
    <col min="3" max="3" width="25.7265625" customWidth="1"/>
    <col min="5" max="5" width="33.36328125" customWidth="1"/>
  </cols>
  <sheetData>
    <row r="3" spans="2:9" x14ac:dyDescent="0.35">
      <c r="B3" t="s">
        <v>173</v>
      </c>
      <c r="C3" t="s">
        <v>164</v>
      </c>
      <c r="E3" s="139" t="s">
        <v>157</v>
      </c>
      <c r="F3" s="139"/>
      <c r="G3" s="139"/>
      <c r="H3" s="139"/>
      <c r="I3" s="139"/>
    </row>
    <row r="4" spans="2:9" x14ac:dyDescent="0.35">
      <c r="B4" t="s">
        <v>172</v>
      </c>
      <c r="C4" t="s">
        <v>164</v>
      </c>
      <c r="E4" s="34" t="s">
        <v>158</v>
      </c>
      <c r="F4" s="34"/>
      <c r="G4" s="34"/>
      <c r="H4" s="34"/>
      <c r="I4" s="34"/>
    </row>
    <row r="5" spans="2:9" x14ac:dyDescent="0.35">
      <c r="B5" t="s">
        <v>177</v>
      </c>
      <c r="C5" t="s">
        <v>158</v>
      </c>
      <c r="E5" s="34" t="s">
        <v>159</v>
      </c>
      <c r="F5" s="34"/>
      <c r="G5" s="34"/>
      <c r="H5" s="34"/>
      <c r="I5" s="34"/>
    </row>
    <row r="6" spans="2:9" x14ac:dyDescent="0.35">
      <c r="B6" t="s">
        <v>13</v>
      </c>
      <c r="C6" t="s">
        <v>158</v>
      </c>
      <c r="E6" s="34" t="s">
        <v>160</v>
      </c>
      <c r="F6" s="34"/>
      <c r="G6" s="34"/>
      <c r="H6" s="34"/>
      <c r="I6" s="34"/>
    </row>
    <row r="7" spans="2:9" x14ac:dyDescent="0.35">
      <c r="B7" t="s">
        <v>179</v>
      </c>
      <c r="C7" t="s">
        <v>158</v>
      </c>
      <c r="E7" s="34" t="s">
        <v>161</v>
      </c>
      <c r="F7" s="34"/>
      <c r="G7" s="34"/>
      <c r="H7" s="34"/>
      <c r="I7" s="34"/>
    </row>
    <row r="8" spans="2:9" x14ac:dyDescent="0.35">
      <c r="B8" t="s">
        <v>178</v>
      </c>
      <c r="C8" t="s">
        <v>158</v>
      </c>
      <c r="E8" s="34" t="s">
        <v>162</v>
      </c>
      <c r="F8" s="34"/>
      <c r="G8" s="34"/>
      <c r="H8" s="34"/>
      <c r="I8" s="34"/>
    </row>
    <row r="9" spans="2:9" x14ac:dyDescent="0.35">
      <c r="B9" t="s">
        <v>171</v>
      </c>
      <c r="C9" t="s">
        <v>164</v>
      </c>
      <c r="E9" s="34" t="s">
        <v>163</v>
      </c>
      <c r="F9" s="34"/>
      <c r="G9" s="34"/>
      <c r="H9" s="34"/>
      <c r="I9" s="34"/>
    </row>
    <row r="10" spans="2:9" x14ac:dyDescent="0.35">
      <c r="B10" t="s">
        <v>174</v>
      </c>
      <c r="C10" t="s">
        <v>164</v>
      </c>
      <c r="E10" s="34" t="s">
        <v>164</v>
      </c>
      <c r="F10" s="34"/>
      <c r="G10" s="34"/>
      <c r="H10" s="34"/>
      <c r="I10" s="34"/>
    </row>
    <row r="11" spans="2:9" x14ac:dyDescent="0.35">
      <c r="B11" t="s">
        <v>176</v>
      </c>
      <c r="C11" t="s">
        <v>158</v>
      </c>
      <c r="E11" s="34" t="s">
        <v>165</v>
      </c>
      <c r="F11" s="34"/>
      <c r="G11" s="34"/>
      <c r="H11" s="34"/>
      <c r="I11" s="34"/>
    </row>
    <row r="12" spans="2:9" x14ac:dyDescent="0.35">
      <c r="B12" t="s">
        <v>175</v>
      </c>
      <c r="C12" t="s">
        <v>164</v>
      </c>
    </row>
    <row r="13" spans="2:9" x14ac:dyDescent="0.35">
      <c r="B13" s="53" t="s">
        <v>14</v>
      </c>
      <c r="C13" t="s">
        <v>157</v>
      </c>
    </row>
    <row r="14" spans="2:9" x14ac:dyDescent="0.35">
      <c r="B14" s="55" t="s">
        <v>181</v>
      </c>
      <c r="C14" t="s">
        <v>157</v>
      </c>
    </row>
    <row r="15" spans="2:9" x14ac:dyDescent="0.35">
      <c r="B15" s="55" t="s">
        <v>182</v>
      </c>
      <c r="C15" t="s">
        <v>157</v>
      </c>
    </row>
    <row r="16" spans="2:9" x14ac:dyDescent="0.35">
      <c r="B16" s="55" t="s">
        <v>12</v>
      </c>
      <c r="C16" t="s">
        <v>157</v>
      </c>
    </row>
    <row r="17" spans="2:3" ht="15" thickBot="1" x14ac:dyDescent="0.4">
      <c r="B17" s="57" t="s">
        <v>183</v>
      </c>
      <c r="C17" t="s">
        <v>157</v>
      </c>
    </row>
    <row r="18" spans="2:3" x14ac:dyDescent="0.35">
      <c r="B18" t="s">
        <v>187</v>
      </c>
      <c r="C18" t="s">
        <v>160</v>
      </c>
    </row>
    <row r="19" spans="2:3" x14ac:dyDescent="0.35">
      <c r="B19" t="s">
        <v>188</v>
      </c>
      <c r="C19" t="s">
        <v>160</v>
      </c>
    </row>
    <row r="20" spans="2:3" x14ac:dyDescent="0.35">
      <c r="B20" t="s">
        <v>189</v>
      </c>
      <c r="C20" t="s">
        <v>160</v>
      </c>
    </row>
    <row r="21" spans="2:3" x14ac:dyDescent="0.35">
      <c r="B21" t="s">
        <v>190</v>
      </c>
      <c r="C21" t="s">
        <v>160</v>
      </c>
    </row>
    <row r="22" spans="2:3" x14ac:dyDescent="0.35">
      <c r="B22" t="s">
        <v>207</v>
      </c>
      <c r="C22" t="s">
        <v>160</v>
      </c>
    </row>
    <row r="23" spans="2:3" x14ac:dyDescent="0.35">
      <c r="B23" t="s">
        <v>191</v>
      </c>
      <c r="C23" t="s">
        <v>162</v>
      </c>
    </row>
    <row r="24" spans="2:3" x14ac:dyDescent="0.35">
      <c r="B24" t="s">
        <v>192</v>
      </c>
      <c r="C24" t="s">
        <v>162</v>
      </c>
    </row>
    <row r="25" spans="2:3" x14ac:dyDescent="0.35">
      <c r="B25" t="s">
        <v>193</v>
      </c>
      <c r="C25" t="s">
        <v>162</v>
      </c>
    </row>
    <row r="26" spans="2:3" x14ac:dyDescent="0.35">
      <c r="B26" t="s">
        <v>194</v>
      </c>
      <c r="C26" t="s">
        <v>162</v>
      </c>
    </row>
    <row r="27" spans="2:3" x14ac:dyDescent="0.35">
      <c r="B27" t="s">
        <v>195</v>
      </c>
      <c r="C27" t="s">
        <v>159</v>
      </c>
    </row>
    <row r="28" spans="2:3" x14ac:dyDescent="0.35">
      <c r="B28" t="s">
        <v>196</v>
      </c>
      <c r="C28" t="s">
        <v>159</v>
      </c>
    </row>
    <row r="29" spans="2:3" x14ac:dyDescent="0.35">
      <c r="B29" t="s">
        <v>197</v>
      </c>
      <c r="C29" t="s">
        <v>159</v>
      </c>
    </row>
    <row r="30" spans="2:3" x14ac:dyDescent="0.35">
      <c r="B30" t="s">
        <v>198</v>
      </c>
      <c r="C30" t="s">
        <v>159</v>
      </c>
    </row>
    <row r="31" spans="2:3" x14ac:dyDescent="0.35">
      <c r="B31" t="s">
        <v>199</v>
      </c>
      <c r="C31" t="s">
        <v>165</v>
      </c>
    </row>
    <row r="32" spans="2:3" x14ac:dyDescent="0.35">
      <c r="B32" t="s">
        <v>200</v>
      </c>
      <c r="C32" t="s">
        <v>165</v>
      </c>
    </row>
    <row r="33" spans="2:3" x14ac:dyDescent="0.35">
      <c r="B33" t="s">
        <v>201</v>
      </c>
      <c r="C33" t="s">
        <v>165</v>
      </c>
    </row>
    <row r="34" spans="2:3" x14ac:dyDescent="0.35">
      <c r="B34" t="s">
        <v>202</v>
      </c>
      <c r="C34" t="s">
        <v>165</v>
      </c>
    </row>
    <row r="35" spans="2:3" x14ac:dyDescent="0.35">
      <c r="B35" t="s">
        <v>203</v>
      </c>
      <c r="C35" t="s">
        <v>165</v>
      </c>
    </row>
    <row r="36" spans="2:3" x14ac:dyDescent="0.35">
      <c r="B36" t="s">
        <v>204</v>
      </c>
      <c r="C36" t="s">
        <v>161</v>
      </c>
    </row>
    <row r="37" spans="2:3" x14ac:dyDescent="0.35">
      <c r="B37" t="s">
        <v>208</v>
      </c>
      <c r="C37" t="s">
        <v>161</v>
      </c>
    </row>
    <row r="38" spans="2:3" x14ac:dyDescent="0.35">
      <c r="B38" t="s">
        <v>205</v>
      </c>
      <c r="C38" t="s">
        <v>161</v>
      </c>
    </row>
    <row r="39" spans="2:3" x14ac:dyDescent="0.35">
      <c r="B39" t="s">
        <v>209</v>
      </c>
      <c r="C39" t="s">
        <v>161</v>
      </c>
    </row>
    <row r="40" spans="2:3" x14ac:dyDescent="0.35">
      <c r="B40" t="s">
        <v>206</v>
      </c>
      <c r="C40" t="s">
        <v>161</v>
      </c>
    </row>
    <row r="41" spans="2:3" x14ac:dyDescent="0.35">
      <c r="B41" t="s">
        <v>210</v>
      </c>
      <c r="C41" t="s">
        <v>158</v>
      </c>
    </row>
    <row r="42" spans="2:3" x14ac:dyDescent="0.35">
      <c r="B42" t="s">
        <v>217</v>
      </c>
      <c r="C42" t="s">
        <v>161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77</vt:i4>
      </vt:variant>
    </vt:vector>
  </HeadingPairs>
  <TitlesOfParts>
    <vt:vector size="96" baseType="lpstr">
      <vt:lpstr>Tabulka</vt:lpstr>
      <vt:lpstr>Statistiky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Statistiky_vypocty</vt:lpstr>
      <vt:lpstr>Sestava</vt:lpstr>
      <vt:lpstr>'01'!home</vt:lpstr>
      <vt:lpstr>'02'!home</vt:lpstr>
      <vt:lpstr>'03'!home</vt:lpstr>
      <vt:lpstr>'04'!home</vt:lpstr>
      <vt:lpstr>'05'!home</vt:lpstr>
      <vt:lpstr>'06'!home</vt:lpstr>
      <vt:lpstr>'07'!home</vt:lpstr>
      <vt:lpstr>'08'!home</vt:lpstr>
      <vt:lpstr>'09'!home</vt:lpstr>
      <vt:lpstr>'10'!home</vt:lpstr>
      <vt:lpstr>'11'!home</vt:lpstr>
      <vt:lpstr>'12'!home</vt:lpstr>
      <vt:lpstr>'13'!home</vt:lpstr>
      <vt:lpstr>'14'!home</vt:lpstr>
      <vt:lpstr>'15'!home</vt:lpstr>
      <vt:lpstr>Tabulka!home</vt:lpstr>
      <vt:lpstr>Tabulka!homegoal</vt:lpstr>
      <vt:lpstr>'01'!homescore</vt:lpstr>
      <vt:lpstr>'02'!homescore</vt:lpstr>
      <vt:lpstr>'03'!homescore</vt:lpstr>
      <vt:lpstr>'04'!homescore</vt:lpstr>
      <vt:lpstr>'05'!homescore</vt:lpstr>
      <vt:lpstr>'06'!homescore</vt:lpstr>
      <vt:lpstr>'07'!homescore</vt:lpstr>
      <vt:lpstr>'08'!homescore</vt:lpstr>
      <vt:lpstr>'09'!homescore</vt:lpstr>
      <vt:lpstr>'10'!homescore</vt:lpstr>
      <vt:lpstr>'11'!homescore</vt:lpstr>
      <vt:lpstr>'12'!homescore</vt:lpstr>
      <vt:lpstr>'13'!homescore</vt:lpstr>
      <vt:lpstr>'14'!homescore</vt:lpstr>
      <vt:lpstr>'15'!homescore</vt:lpstr>
      <vt:lpstr>Tabulka!homescore</vt:lpstr>
      <vt:lpstr>Statistiky!jmeno</vt:lpstr>
      <vt:lpstr>Statistiky_vypocty!stats_d</vt:lpstr>
      <vt:lpstr>Statistiky_vypocty!stats_ga</vt:lpstr>
      <vt:lpstr>Statistiky_vypocty!stats_gd</vt:lpstr>
      <vt:lpstr>Statistiky_vypocty!stats_gf</vt:lpstr>
      <vt:lpstr>Statistiky_vypocty!stats_gp</vt:lpstr>
      <vt:lpstr>Statistiky_vypocty!stats_jmena</vt:lpstr>
      <vt:lpstr>Statistiky_vypocty!stats_k</vt:lpstr>
      <vt:lpstr>Statistiky_vypocty!stats_l</vt:lpstr>
      <vt:lpstr>Statistiky_vypocty!stats_pts</vt:lpstr>
      <vt:lpstr>Statistiky_vypocty!stats_w</vt:lpstr>
      <vt:lpstr>'01'!visitor</vt:lpstr>
      <vt:lpstr>'02'!visitor</vt:lpstr>
      <vt:lpstr>'03'!visitor</vt:lpstr>
      <vt:lpstr>'04'!visitor</vt:lpstr>
      <vt:lpstr>'05'!visitor</vt:lpstr>
      <vt:lpstr>'06'!visitor</vt:lpstr>
      <vt:lpstr>'07'!visitor</vt:lpstr>
      <vt:lpstr>'08'!visitor</vt:lpstr>
      <vt:lpstr>'09'!visitor</vt:lpstr>
      <vt:lpstr>'10'!visitor</vt:lpstr>
      <vt:lpstr>'11'!visitor</vt:lpstr>
      <vt:lpstr>'12'!visitor</vt:lpstr>
      <vt:lpstr>'13'!visitor</vt:lpstr>
      <vt:lpstr>'14'!visitor</vt:lpstr>
      <vt:lpstr>'15'!visitor</vt:lpstr>
      <vt:lpstr>Tabulka!visitor</vt:lpstr>
      <vt:lpstr>Tabulka!visitorgoal</vt:lpstr>
      <vt:lpstr>'01'!visitorscore</vt:lpstr>
      <vt:lpstr>'02'!visitorscore</vt:lpstr>
      <vt:lpstr>'03'!visitorscore</vt:lpstr>
      <vt:lpstr>'04'!visitorscore</vt:lpstr>
      <vt:lpstr>'05'!visitorscore</vt:lpstr>
      <vt:lpstr>'06'!visitorscore</vt:lpstr>
      <vt:lpstr>'07'!visitorscore</vt:lpstr>
      <vt:lpstr>'08'!visitorscore</vt:lpstr>
      <vt:lpstr>'09'!visitorscore</vt:lpstr>
      <vt:lpstr>'10'!visitorscore</vt:lpstr>
      <vt:lpstr>'11'!visitorscore</vt:lpstr>
      <vt:lpstr>'12'!visitorscore</vt:lpstr>
      <vt:lpstr>'13'!visitorscore</vt:lpstr>
      <vt:lpstr>'14'!visitorscore</vt:lpstr>
      <vt:lpstr>'15'!visitorscore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2019-02-20T11:37:17Z</cp:lastPrinted>
  <dcterms:created xsi:type="dcterms:W3CDTF">2013-06-13T09:53:07Z</dcterms:created>
  <dcterms:modified xsi:type="dcterms:W3CDTF">2019-02-23T02:30:22Z</dcterms:modified>
</cp:coreProperties>
</file>