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73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cz013512\OneDrive - CCHellenic\Documents\Sprtec\ČSBH\1.liga\"/>
    </mc:Choice>
  </mc:AlternateContent>
  <xr:revisionPtr revIDLastSave="0" documentId="13_ncr:1_{8A420DA3-769D-44A3-8EB9-99C377E39D62}" xr6:coauthVersionLast="36" xr6:coauthVersionMax="36" xr10:uidLastSave="{00000000-0000-0000-0000-000000000000}"/>
  <bookViews>
    <workbookView xWindow="720" yWindow="620" windowWidth="19640" windowHeight="7430" activeTab="1" xr2:uid="{00000000-000D-0000-FFFF-FFFF00000000}"/>
  </bookViews>
  <sheets>
    <sheet name="Tabulka" sheetId="32" r:id="rId1"/>
    <sheet name="Statistiky" sheetId="30" r:id="rId2"/>
  </sheets>
  <definedNames>
    <definedName name="home" localSheetId="0">Tabulka!$B$17:$B$34</definedName>
    <definedName name="home">#REF!</definedName>
    <definedName name="homegoal" localSheetId="0">Tabulka!$M$17:$M$34</definedName>
    <definedName name="homescore" localSheetId="0">Tabulka!$C$17:$C$34</definedName>
    <definedName name="homescore">#REF!</definedName>
    <definedName name="jmeno" localSheetId="1">Statistiky!#REF!</definedName>
    <definedName name="visitor" localSheetId="0">Tabulka!$F$17:$K$34</definedName>
    <definedName name="visitor">#REF!</definedName>
    <definedName name="visitorgoal" localSheetId="0">Tabulka!$O$17:$O$34</definedName>
    <definedName name="visitorscore" localSheetId="0">Tabulka!$E$17:$E$34</definedName>
    <definedName name="visitorscore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V27" i="32" l="1"/>
  <c r="AH27" i="32" s="1"/>
  <c r="V28" i="32"/>
  <c r="AH28" i="32" s="1"/>
  <c r="V29" i="32"/>
  <c r="AA29" i="32" s="1"/>
  <c r="V30" i="32"/>
  <c r="AB30" i="32" s="1"/>
  <c r="V31" i="32"/>
  <c r="AH31" i="32" s="1"/>
  <c r="V32" i="32"/>
  <c r="Z32" i="32" s="1" a="1"/>
  <c r="Z32" i="32" s="1"/>
  <c r="V26" i="32"/>
  <c r="AH26" i="32" s="1"/>
  <c r="Y31" i="32" a="1"/>
  <c r="Y31" i="32" s="1"/>
  <c r="X31" i="32" a="1"/>
  <c r="X31" i="32" s="1"/>
  <c r="X29" i="32" a="1"/>
  <c r="X29" i="32" s="1"/>
  <c r="Y28" i="32" a="1"/>
  <c r="Y28" i="32" s="1"/>
  <c r="Y26" i="32" a="1"/>
  <c r="Y26" i="32" s="1"/>
  <c r="Z28" i="32" l="1" a="1"/>
  <c r="Z28" i="32" s="1"/>
  <c r="AB28" i="32"/>
  <c r="Y32" i="32" a="1"/>
  <c r="AG27" i="32"/>
  <c r="Z27" i="32" a="1"/>
  <c r="Z27" i="32" s="1"/>
  <c r="AB31" i="32"/>
  <c r="AH32" i="32"/>
  <c r="AB26" i="32"/>
  <c r="AG32" i="32"/>
  <c r="AG28" i="32"/>
  <c r="AH29" i="32"/>
  <c r="X26" i="32" a="1"/>
  <c r="X26" i="32" s="1"/>
  <c r="AD26" i="32" s="1"/>
  <c r="X28" i="32" a="1"/>
  <c r="X28" i="32" s="1"/>
  <c r="AD28" i="32" s="1"/>
  <c r="Y29" i="32" a="1"/>
  <c r="Y29" i="32" s="1"/>
  <c r="AD29" i="32" s="1"/>
  <c r="AG31" i="32"/>
  <c r="AG30" i="32"/>
  <c r="AG26" i="32"/>
  <c r="AG29" i="32"/>
  <c r="AH30" i="32"/>
  <c r="AD31" i="32"/>
  <c r="AB29" i="32"/>
  <c r="Y32" i="32"/>
  <c r="Z31" i="32" a="1"/>
  <c r="Z31" i="32" s="1"/>
  <c r="W31" i="32" s="1"/>
  <c r="X27" i="32" a="1"/>
  <c r="X27" i="32" s="1"/>
  <c r="AB27" i="32"/>
  <c r="Z26" i="32" a="1"/>
  <c r="Z26" i="32" s="1"/>
  <c r="Y27" i="32" a="1"/>
  <c r="Y27" i="32" s="1"/>
  <c r="AA28" i="32"/>
  <c r="AC28" i="32" s="1"/>
  <c r="Z29" i="32" a="1"/>
  <c r="Z29" i="32" s="1"/>
  <c r="X30" i="32" a="1"/>
  <c r="X30" i="32" s="1"/>
  <c r="AA31" i="32"/>
  <c r="AA27" i="32"/>
  <c r="AA30" i="32"/>
  <c r="AC30" i="32" s="1"/>
  <c r="AA26" i="32"/>
  <c r="Y30" i="32" a="1"/>
  <c r="Y30" i="32" s="1"/>
  <c r="Z30" i="32" a="1"/>
  <c r="Z30" i="32" s="1"/>
  <c r="AA32" i="32"/>
  <c r="AB32" i="32"/>
  <c r="X32" i="32" a="1"/>
  <c r="X32" i="32" s="1"/>
  <c r="W26" i="32" l="1"/>
  <c r="W28" i="32"/>
  <c r="AC26" i="32"/>
  <c r="AC31" i="32"/>
  <c r="W29" i="32"/>
  <c r="W32" i="32"/>
  <c r="AD32" i="32"/>
  <c r="AD30" i="32"/>
  <c r="W30" i="32"/>
  <c r="W27" i="32"/>
  <c r="AD27" i="32"/>
  <c r="AC29" i="32"/>
  <c r="AC27" i="32"/>
  <c r="AC32" i="32"/>
  <c r="AE30" i="32" l="1"/>
  <c r="AE32" i="32"/>
  <c r="AE26" i="32"/>
  <c r="AE28" i="32"/>
  <c r="AE27" i="32"/>
  <c r="AE31" i="32"/>
  <c r="AE29" i="32"/>
  <c r="B12" i="32" l="1" a="1"/>
  <c r="B12" i="32" s="1"/>
  <c r="B9" i="32" a="1"/>
  <c r="B9" i="32" s="1"/>
  <c r="B8" i="32" a="1"/>
  <c r="B8" i="32" s="1"/>
  <c r="B6" i="32" a="1"/>
  <c r="B6" i="32" s="1"/>
  <c r="O6" i="32" s="1"/>
  <c r="B7" i="32" a="1"/>
  <c r="B7" i="32" s="1"/>
  <c r="B11" i="32" a="1"/>
  <c r="B11" i="32" s="1"/>
  <c r="B10" i="32" a="1"/>
  <c r="B10" i="32" s="1"/>
  <c r="M8" i="32" l="1"/>
  <c r="O8" i="32"/>
  <c r="M11" i="32"/>
  <c r="O11" i="32"/>
  <c r="M9" i="32"/>
  <c r="O9" i="32"/>
  <c r="M10" i="32"/>
  <c r="O10" i="32"/>
  <c r="M7" i="32"/>
  <c r="O7" i="32"/>
  <c r="M12" i="32"/>
  <c r="O12" i="32"/>
  <c r="M6" i="32"/>
  <c r="I10" i="32"/>
  <c r="G10" i="32"/>
  <c r="D10" i="32"/>
  <c r="K10" i="32"/>
  <c r="F10" i="32"/>
  <c r="C10" i="32"/>
  <c r="J10" i="32"/>
  <c r="E10" i="32"/>
  <c r="E8" i="32"/>
  <c r="K8" i="32"/>
  <c r="C8" i="32"/>
  <c r="F8" i="32"/>
  <c r="J8" i="32"/>
  <c r="I8" i="32"/>
  <c r="D8" i="32"/>
  <c r="G8" i="32"/>
  <c r="E6" i="32"/>
  <c r="C6" i="32"/>
  <c r="D6" i="32"/>
  <c r="F6" i="32"/>
  <c r="G6" i="32"/>
  <c r="J6" i="32"/>
  <c r="K6" i="32"/>
  <c r="I6" i="32"/>
  <c r="G11" i="32"/>
  <c r="E11" i="32"/>
  <c r="I11" i="32"/>
  <c r="D11" i="32"/>
  <c r="C11" i="32"/>
  <c r="K11" i="32"/>
  <c r="J11" i="32"/>
  <c r="F11" i="32"/>
  <c r="C9" i="32"/>
  <c r="G9" i="32"/>
  <c r="J9" i="32"/>
  <c r="E9" i="32"/>
  <c r="F9" i="32"/>
  <c r="I9" i="32"/>
  <c r="D9" i="32"/>
  <c r="K9" i="32"/>
  <c r="K7" i="32"/>
  <c r="D7" i="32"/>
  <c r="F7" i="32"/>
  <c r="E7" i="32"/>
  <c r="G7" i="32"/>
  <c r="C7" i="32"/>
  <c r="J7" i="32"/>
  <c r="I7" i="32"/>
  <c r="K12" i="32"/>
  <c r="J12" i="32"/>
  <c r="C12" i="32"/>
  <c r="E12" i="32"/>
  <c r="G12" i="32"/>
  <c r="F12" i="32"/>
  <c r="I12" i="32"/>
  <c r="D12" i="32"/>
</calcChain>
</file>

<file path=xl/sharedStrings.xml><?xml version="1.0" encoding="utf-8"?>
<sst xmlns="http://schemas.openxmlformats.org/spreadsheetml/2006/main" count="420" uniqueCount="150">
  <si>
    <t>:</t>
  </si>
  <si>
    <t>GP</t>
  </si>
  <si>
    <t>W</t>
  </si>
  <si>
    <t>D</t>
  </si>
  <si>
    <t>L</t>
  </si>
  <si>
    <t>GF</t>
  </si>
  <si>
    <t>GA</t>
  </si>
  <si>
    <t>GD</t>
  </si>
  <si>
    <t>PTS</t>
  </si>
  <si>
    <t>rank</t>
  </si>
  <si>
    <t>Prague NHL</t>
  </si>
  <si>
    <t>FOLTÝN Jaromír jun</t>
  </si>
  <si>
    <t>SYRŮČEK Adam</t>
  </si>
  <si>
    <t>DUCHOŇ Michal</t>
  </si>
  <si>
    <t>VANČURA Tomáš</t>
  </si>
  <si>
    <t>VANČUROVÁ Milada</t>
  </si>
  <si>
    <t>FOLTÝN Jaromír sen</t>
  </si>
  <si>
    <t>PROCHÁZKA Jaromír</t>
  </si>
  <si>
    <t>PELIKÁN Pavel</t>
  </si>
  <si>
    <t>PELIKÁN Jiří</t>
  </si>
  <si>
    <t>KOLODĚJ Pavel</t>
  </si>
  <si>
    <t>ALEXANDROV Pavel</t>
  </si>
  <si>
    <t>TICHAVSKÝ Milan</t>
  </si>
  <si>
    <t>KUBEČKA Jan</t>
  </si>
  <si>
    <t>Gunners Břeclav</t>
  </si>
  <si>
    <t>KAŇA Simon</t>
  </si>
  <si>
    <t>LOUČKA Matouš</t>
  </si>
  <si>
    <t>SKOKAN Jaromír</t>
  </si>
  <si>
    <t>Doudeen Team</t>
  </si>
  <si>
    <t>FRANĚK Michal</t>
  </si>
  <si>
    <t>CHYTIL Jakub</t>
  </si>
  <si>
    <t>MAJER Zdeněk</t>
  </si>
  <si>
    <t>MARTINČIČ Jakub</t>
  </si>
  <si>
    <t>VRÁNA Martin</t>
  </si>
  <si>
    <t>MARTINČIČ Michal</t>
  </si>
  <si>
    <t>TIRPÁK Patrik</t>
  </si>
  <si>
    <t>ŠUSTÁČEK Ladislav</t>
  </si>
  <si>
    <t>1.</t>
  </si>
  <si>
    <t>2.</t>
  </si>
  <si>
    <t>4.</t>
  </si>
  <si>
    <t>3.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</si>
  <si>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</si>
  <si>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</si>
  <si>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</si>
  <si>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</si>
  <si>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</si>
  <si>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</si>
  <si>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</si>
  <si>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</si>
  <si>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</si>
  <si>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</si>
  <si>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</si>
  <si>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</si>
  <si>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</si>
  <si>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</si>
  <si>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</si>
  <si>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</si>
  <si>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</si>
  <si>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</si>
  <si>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</si>
  <si>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</si>
  <si>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</si>
  <si>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</si>
  <si>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</si>
  <si>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</si>
  <si>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</si>
  <si>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</si>
  <si>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</si>
  <si>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</si>
  <si>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</si>
  <si>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</si>
  <si>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</si>
  <si>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</si>
  <si>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</si>
  <si>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</si>
  <si>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</si>
  <si>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</si>
  <si>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41.</t>
  </si>
  <si>
    <t>42.</t>
  </si>
  <si>
    <t>43.</t>
  </si>
  <si>
    <t>44.</t>
  </si>
  <si>
    <t>45.</t>
  </si>
  <si>
    <t>46.</t>
  </si>
  <si>
    <t>47.</t>
  </si>
  <si>
    <t>48.</t>
  </si>
  <si>
    <t>49.</t>
  </si>
  <si>
    <t>50.</t>
  </si>
  <si>
    <t>51.</t>
  </si>
  <si>
    <t>52.</t>
  </si>
  <si>
    <t>ZÁP</t>
  </si>
  <si>
    <t>V</t>
  </si>
  <si>
    <t>R</t>
  </si>
  <si>
    <t>P</t>
  </si>
  <si>
    <t>+/-</t>
  </si>
  <si>
    <t>BOD</t>
  </si>
  <si>
    <t>SKÓRE</t>
  </si>
  <si>
    <t>%</t>
  </si>
  <si>
    <t>Z</t>
  </si>
  <si>
    <t>VG</t>
  </si>
  <si>
    <t>OG</t>
  </si>
  <si>
    <t>(</t>
  </si>
  <si>
    <t>)</t>
  </si>
  <si>
    <t>Šprtmejkři Ostrava A-ONE</t>
  </si>
  <si>
    <t>Dragons Modřice</t>
  </si>
  <si>
    <t>BHK IQ Boskovice</t>
  </si>
  <si>
    <t>SHL WIP Reklama Dobrá Voda</t>
  </si>
  <si>
    <t>TABULKA 1.LIGY DRUŽSTEV</t>
  </si>
  <si>
    <t>Výsledky zápasů</t>
  </si>
  <si>
    <t>1.kolo</t>
  </si>
  <si>
    <t>STATISTIKY HRÁČŮ 1.LIGY DRUŽSTEV</t>
  </si>
  <si>
    <t>2.kolo</t>
  </si>
  <si>
    <t>KOL</t>
  </si>
  <si>
    <t>ŠKORPÍK Miroslav</t>
  </si>
  <si>
    <t>BĚLOHOUBEK Pavel</t>
  </si>
  <si>
    <t>TIRPÁK Robert</t>
  </si>
  <si>
    <t>NAKLÁDAL Jiří</t>
  </si>
  <si>
    <t>HONSA Petr</t>
  </si>
  <si>
    <t>SHL Dobrá Voda</t>
  </si>
  <si>
    <t>HONSA Jiří</t>
  </si>
  <si>
    <t>DAVID Jakub</t>
  </si>
  <si>
    <t>ZÍKA Václav</t>
  </si>
  <si>
    <t>JUCHELKA Patrik</t>
  </si>
  <si>
    <t>NEŠPOR Pavel</t>
  </si>
  <si>
    <t>BOHÁČEK Martin</t>
  </si>
  <si>
    <t>FERUGA Bohumil</t>
  </si>
  <si>
    <t>OŠLEJŠEK Jakub</t>
  </si>
  <si>
    <t>PROCHÁZKA Ondřej</t>
  </si>
  <si>
    <t>SVOBODA Adam</t>
  </si>
  <si>
    <t>BEDNÁŘ Zdeněk</t>
  </si>
  <si>
    <t>VONDÁL Vít</t>
  </si>
  <si>
    <t>BRAUNER Vojtěch</t>
  </si>
  <si>
    <t>VOŘÍŠEK Tomáš</t>
  </si>
  <si>
    <t>FIALA Dominik</t>
  </si>
  <si>
    <t>ŠTĚTINA Miroslav</t>
  </si>
  <si>
    <t>SMOLÍK Michal</t>
  </si>
  <si>
    <t>(po neúplném 3.kole)</t>
  </si>
  <si>
    <t>3.kolo</t>
  </si>
  <si>
    <t>FRANKL Jaroslav</t>
  </si>
  <si>
    <t>KRMÍČEK Matěj</t>
  </si>
  <si>
    <t>MACH Miloslav</t>
  </si>
  <si>
    <t>PROCHÁZKA Josef Jun.</t>
  </si>
  <si>
    <t>FURCH Marek</t>
  </si>
  <si>
    <t>ZAJÍČKOVÁ Petra</t>
  </si>
  <si>
    <t>FLEIŠMAN Tomáš</t>
  </si>
  <si>
    <t>53.</t>
  </si>
  <si>
    <t>54.</t>
  </si>
  <si>
    <t>55.</t>
  </si>
  <si>
    <t>BOHÁČEK Vít</t>
  </si>
  <si>
    <t>KYZLINK Dalibor</t>
  </si>
  <si>
    <t>Šprtmejkři Ostrava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</si>
</sst>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\ _K_č_-;\-* #,##0.00\ _K_č_-;_-* &quot;-&quot;??\ _K_č_-;_-@_-"/>
    <numFmt numFmtId="164" formatCode="0.000"/>
  </numFmts>
  <fonts count="11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2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i/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22"/>
      <color theme="1"/>
      <name val="Calibri"/>
      <family val="2"/>
      <charset val="238"/>
      <scheme val="minor"/>
    </font>
    <font>
      <b/>
      <u/>
      <sz val="12"/>
      <color theme="1"/>
      <name val="Calibri"/>
      <family val="2"/>
      <charset val="238"/>
      <scheme val="minor"/>
    </font>
    <font>
      <b/>
      <i/>
      <sz val="10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0" fillId="0" borderId="0" applyFont="0" applyFill="0" applyBorder="0" applyAlignment="0" applyProtection="0"/>
  </cellStyleXfs>
  <cellXfs count="75">
    <xf numFmtId="0" fontId="0" fillId="0" borderId="0" xfId="0"/>
    <xf numFmtId="0" fontId="1" fillId="2" borderId="0" xfId="0" applyFont="1" applyFill="1"/>
    <xf numFmtId="0" fontId="0" fillId="2" borderId="0" xfId="0" applyFill="1" applyBorder="1" applyAlignment="1">
      <alignment horizontal="center"/>
    </xf>
    <xf numFmtId="0" fontId="0" fillId="2" borderId="0" xfId="0" applyFill="1"/>
    <xf numFmtId="0" fontId="0" fillId="2" borderId="0" xfId="0" applyFill="1" applyAlignment="1">
      <alignment horizontal="center"/>
    </xf>
    <xf numFmtId="0" fontId="0" fillId="2" borderId="3" xfId="0" applyFill="1" applyBorder="1" applyAlignment="1">
      <alignment horizontal="center"/>
    </xf>
    <xf numFmtId="0" fontId="0" fillId="2" borderId="4" xfId="0" applyFill="1" applyBorder="1" applyAlignment="1">
      <alignment horizontal="center"/>
    </xf>
    <xf numFmtId="0" fontId="0" fillId="2" borderId="5" xfId="0" applyFill="1" applyBorder="1" applyAlignment="1">
      <alignment horizontal="center"/>
    </xf>
    <xf numFmtId="0" fontId="0" fillId="2" borderId="0" xfId="0" applyFill="1" applyBorder="1"/>
    <xf numFmtId="0" fontId="0" fillId="2" borderId="0" xfId="0" applyFill="1" applyBorder="1" applyAlignment="1">
      <alignment horizontal="center"/>
    </xf>
    <xf numFmtId="0" fontId="0" fillId="2" borderId="0" xfId="0" applyNumberFormat="1" applyFill="1"/>
    <xf numFmtId="0" fontId="0" fillId="2" borderId="0" xfId="0" applyFill="1" applyBorder="1" applyAlignment="1">
      <alignment horizontal="right"/>
    </xf>
    <xf numFmtId="0" fontId="0" fillId="2" borderId="0" xfId="0" applyFill="1" applyAlignment="1">
      <alignment horizontal="left"/>
    </xf>
    <xf numFmtId="0" fontId="0" fillId="2" borderId="0" xfId="0" applyFill="1" applyBorder="1" applyAlignment="1">
      <alignment horizontal="left"/>
    </xf>
    <xf numFmtId="0" fontId="0" fillId="2" borderId="0" xfId="0" applyFill="1" applyAlignment="1">
      <alignment horizontal="right"/>
    </xf>
    <xf numFmtId="0" fontId="0" fillId="2" borderId="1" xfId="0" applyFill="1" applyBorder="1"/>
    <xf numFmtId="0" fontId="0" fillId="2" borderId="1" xfId="0" applyFill="1" applyBorder="1" applyAlignment="1">
      <alignment horizontal="right"/>
    </xf>
    <xf numFmtId="0" fontId="0" fillId="2" borderId="1" xfId="0" applyFill="1" applyBorder="1" applyAlignment="1">
      <alignment horizontal="left"/>
    </xf>
    <xf numFmtId="0" fontId="2" fillId="2" borderId="2" xfId="0" applyFont="1" applyFill="1" applyBorder="1" applyAlignment="1"/>
    <xf numFmtId="0" fontId="4" fillId="2" borderId="1" xfId="0" applyFont="1" applyFill="1" applyBorder="1" applyAlignment="1">
      <alignment horizontal="right"/>
    </xf>
    <xf numFmtId="0" fontId="4" fillId="2" borderId="1" xfId="0" applyFont="1" applyFill="1" applyBorder="1" applyAlignment="1">
      <alignment horizontal="center"/>
    </xf>
    <xf numFmtId="0" fontId="4" fillId="2" borderId="1" xfId="0" applyFont="1" applyFill="1" applyBorder="1" applyAlignment="1">
      <alignment horizontal="left"/>
    </xf>
    <xf numFmtId="0" fontId="4" fillId="2" borderId="0" xfId="0" applyFont="1" applyFill="1" applyAlignment="1">
      <alignment horizontal="right"/>
    </xf>
    <xf numFmtId="0" fontId="4" fillId="2" borderId="0" xfId="0" applyFont="1" applyFill="1" applyAlignment="1">
      <alignment horizontal="center"/>
    </xf>
    <xf numFmtId="0" fontId="4" fillId="2" borderId="0" xfId="0" applyFont="1" applyFill="1" applyAlignment="1">
      <alignment horizontal="left"/>
    </xf>
    <xf numFmtId="0" fontId="4" fillId="2" borderId="0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right"/>
    </xf>
    <xf numFmtId="0" fontId="6" fillId="2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left"/>
    </xf>
    <xf numFmtId="0" fontId="0" fillId="2" borderId="1" xfId="0" applyFill="1" applyBorder="1" applyAlignment="1"/>
    <xf numFmtId="0" fontId="0" fillId="2" borderId="1" xfId="0" applyFill="1" applyBorder="1" applyAlignment="1"/>
    <xf numFmtId="0" fontId="0" fillId="3" borderId="0" xfId="0" applyFill="1" applyAlignment="1">
      <alignment horizontal="right"/>
    </xf>
    <xf numFmtId="0" fontId="0" fillId="3" borderId="0" xfId="0" applyFill="1" applyBorder="1"/>
    <xf numFmtId="0" fontId="0" fillId="3" borderId="0" xfId="0" applyFill="1" applyBorder="1" applyAlignment="1">
      <alignment horizontal="center"/>
    </xf>
    <xf numFmtId="0" fontId="0" fillId="3" borderId="0" xfId="0" applyFill="1" applyBorder="1" applyAlignment="1">
      <alignment horizontal="right"/>
    </xf>
    <xf numFmtId="0" fontId="0" fillId="3" borderId="0" xfId="0" applyFill="1" applyBorder="1" applyAlignment="1">
      <alignment horizontal="left"/>
    </xf>
    <xf numFmtId="0" fontId="4" fillId="3" borderId="0" xfId="0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0" fillId="3" borderId="6" xfId="0" applyFill="1" applyBorder="1" applyAlignment="1">
      <alignment horizontal="right"/>
    </xf>
    <xf numFmtId="0" fontId="0" fillId="3" borderId="6" xfId="0" applyFill="1" applyBorder="1" applyAlignment="1"/>
    <xf numFmtId="0" fontId="1" fillId="3" borderId="6" xfId="0" applyFont="1" applyFill="1" applyBorder="1" applyAlignment="1">
      <alignment horizontal="center"/>
    </xf>
    <xf numFmtId="0" fontId="0" fillId="3" borderId="6" xfId="0" applyFill="1" applyBorder="1" applyAlignment="1"/>
    <xf numFmtId="0" fontId="4" fillId="3" borderId="6" xfId="0" applyFont="1" applyFill="1" applyBorder="1" applyAlignment="1">
      <alignment horizontal="right"/>
    </xf>
    <xf numFmtId="0" fontId="4" fillId="3" borderId="6" xfId="0" applyFont="1" applyFill="1" applyBorder="1" applyAlignment="1">
      <alignment horizontal="center"/>
    </xf>
    <xf numFmtId="0" fontId="4" fillId="3" borderId="6" xfId="0" applyFont="1" applyFill="1" applyBorder="1" applyAlignment="1">
      <alignment horizontal="left"/>
    </xf>
    <xf numFmtId="0" fontId="0" fillId="3" borderId="6" xfId="0" applyFill="1" applyBorder="1" applyAlignment="1">
      <alignment horizontal="left"/>
    </xf>
    <xf numFmtId="0" fontId="4" fillId="3" borderId="1" xfId="0" applyFont="1" applyFill="1" applyBorder="1" applyAlignment="1">
      <alignment horizontal="left"/>
    </xf>
    <xf numFmtId="0" fontId="0" fillId="3" borderId="1" xfId="0" applyFill="1" applyBorder="1" applyAlignment="1">
      <alignment horizontal="left"/>
    </xf>
    <xf numFmtId="0" fontId="5" fillId="2" borderId="0" xfId="0" applyFont="1" applyFill="1" applyAlignment="1">
      <alignment horizontal="right"/>
    </xf>
    <xf numFmtId="0" fontId="9" fillId="2" borderId="0" xfId="0" applyFont="1" applyFill="1" applyAlignment="1">
      <alignment horizontal="right"/>
    </xf>
    <xf numFmtId="0" fontId="5" fillId="2" borderId="1" xfId="0" applyFont="1" applyFill="1" applyBorder="1" applyAlignment="1">
      <alignment horizontal="right"/>
    </xf>
    <xf numFmtId="0" fontId="5" fillId="3" borderId="6" xfId="0" applyFont="1" applyFill="1" applyBorder="1" applyAlignment="1">
      <alignment horizontal="right"/>
    </xf>
    <xf numFmtId="0" fontId="5" fillId="2" borderId="6" xfId="0" applyFont="1" applyFill="1" applyBorder="1" applyAlignment="1">
      <alignment horizontal="right"/>
    </xf>
    <xf numFmtId="16" fontId="5" fillId="3" borderId="6" xfId="0" applyNumberFormat="1" applyFont="1" applyFill="1" applyBorder="1" applyAlignment="1">
      <alignment horizontal="right"/>
    </xf>
    <xf numFmtId="49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1" xfId="0" applyNumberFormat="1" applyFont="1" applyFill="1" applyBorder="1" applyAlignment="1">
      <alignment horizontal="center"/>
    </xf>
    <xf numFmtId="164" fontId="0" fillId="3" borderId="0" xfId="1" applyNumberFormat="1" applyFont="1" applyFill="1" applyBorder="1" applyAlignment="1">
      <alignment horizontal="center"/>
    </xf>
    <xf numFmtId="164" fontId="0" fillId="2" borderId="0" xfId="1" applyNumberFormat="1" applyFont="1" applyFill="1" applyBorder="1" applyAlignment="1">
      <alignment horizontal="center"/>
    </xf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3" borderId="6" xfId="0" applyFill="1" applyBorder="1" applyAlignment="1"/>
    <xf numFmtId="0" fontId="0" fillId="2" borderId="1" xfId="0" applyFill="1" applyBorder="1" applyAlignment="1"/>
    <xf numFmtId="0" fontId="1" fillId="2" borderId="1" xfId="0" applyFont="1" applyFill="1" applyBorder="1" applyAlignment="1">
      <alignment horizontal="center"/>
    </xf>
    <xf numFmtId="0" fontId="0" fillId="3" borderId="6" xfId="0" applyFill="1" applyBorder="1" applyAlignment="1"/>
    <xf numFmtId="0" fontId="1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7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/>
    </xf>
    <xf numFmtId="0" fontId="8" fillId="2" borderId="0" xfId="0" applyFont="1" applyFill="1" applyAlignment="1">
      <alignment horizontal="center"/>
    </xf>
    <xf numFmtId="0" fontId="3" fillId="2" borderId="0" xfId="0" applyFont="1" applyFill="1" applyAlignment="1">
      <alignment horizontal="right" vertical="center"/>
    </xf>
  </cellXfs>
  <cellStyles count="2">
    <cellStyle name="Čárka" xfId="1" builtinId="3"/>
    <cellStyle name="Normální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12700</xdr:colOff>
      <xdr:row>0</xdr:row>
      <xdr:rowOff>38100</xdr:rowOff>
    </xdr:from>
    <xdr:to>
      <xdr:col>2</xdr:col>
      <xdr:colOff>4010</xdr:colOff>
      <xdr:row>4</xdr:row>
      <xdr:rowOff>119071</xdr:rowOff>
    </xdr:to>
    <xdr:pic>
      <xdr:nvPicPr>
        <xdr:cNvPr id="2" name="Obrázek 1">
          <a:extLst>
            <a:ext uri="{FF2B5EF4-FFF2-40B4-BE49-F238E27FC236}">
              <a16:creationId xmlns:a16="http://schemas.microsoft.com/office/drawing/2014/main" id="{AB2216CF-AD43-4A11-8E8F-ABE83DF48771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12700" y="38100"/>
          <a:ext cx="2074110" cy="81757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31750</xdr:colOff>
      <xdr:row>2</xdr:row>
      <xdr:rowOff>25400</xdr:rowOff>
    </xdr:from>
    <xdr:to>
      <xdr:col>16</xdr:col>
      <xdr:colOff>438150</xdr:colOff>
      <xdr:row>7</xdr:row>
      <xdr:rowOff>79760</xdr:rowOff>
    </xdr:to>
    <xdr:pic>
      <xdr:nvPicPr>
        <xdr:cNvPr id="3" name="Obrázek 2">
          <a:extLst>
            <a:ext uri="{FF2B5EF4-FFF2-40B4-BE49-F238E27FC236}">
              <a16:creationId xmlns:a16="http://schemas.microsoft.com/office/drawing/2014/main" id="{35DFDB39-2C08-4B4C-ABCC-A27EAA860DC8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1706" t="29393" r="14087" b="37176"/>
        <a:stretch/>
      </xdr:blipFill>
      <xdr:spPr>
        <a:xfrm>
          <a:off x="31750" y="25400"/>
          <a:ext cx="2006600" cy="79096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1BB1AF-5862-44F1-87AC-0B6CFD361B9A}">
  <dimension ref="A1:AI34"/>
  <sheetViews>
    <sheetView workbookViewId="0">
      <selection activeCell="K10" sqref="K10"/>
    </sheetView>
  </sheetViews>
  <sheetFormatPr defaultRowHeight="14.5" x14ac:dyDescent="0.35"/>
  <cols>
    <col min="1" max="1" width="3.6328125" style="3" customWidth="1"/>
    <col min="2" max="2" width="26.1796875" style="3" customWidth="1"/>
    <col min="3" max="5" width="3.81640625" style="3" customWidth="1"/>
    <col min="6" max="6" width="4.08984375" style="3" customWidth="1"/>
    <col min="7" max="7" width="4.6328125" style="14" customWidth="1"/>
    <col min="8" max="8" width="1.7265625" style="4" customWidth="1"/>
    <col min="9" max="9" width="4.81640625" style="12" customWidth="1"/>
    <col min="10" max="10" width="5" style="4" customWidth="1"/>
    <col min="11" max="11" width="5.08984375" style="3" customWidth="1"/>
    <col min="12" max="12" width="2.1796875" style="14" customWidth="1"/>
    <col min="13" max="13" width="4.26953125" style="22" customWidth="1"/>
    <col min="14" max="14" width="0.81640625" style="23" customWidth="1"/>
    <col min="15" max="15" width="4.08984375" style="24" customWidth="1"/>
    <col min="16" max="16" width="1.54296875" style="12" customWidth="1"/>
    <col min="17" max="17" width="7.7265625" style="52" customWidth="1"/>
    <col min="18" max="35" width="4.81640625" style="3" hidden="1" customWidth="1"/>
    <col min="36" max="37" width="0" style="3" hidden="1" customWidth="1"/>
    <col min="38" max="16384" width="8.7265625" style="3"/>
  </cols>
  <sheetData>
    <row r="1" spans="1:35" x14ac:dyDescent="0.35">
      <c r="C1" s="71" t="s">
        <v>106</v>
      </c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P1" s="71"/>
    </row>
    <row r="2" spans="1:35" x14ac:dyDescent="0.35">
      <c r="C2" s="71"/>
      <c r="D2" s="71"/>
      <c r="E2" s="71"/>
      <c r="F2" s="71"/>
      <c r="G2" s="71"/>
      <c r="H2" s="71"/>
      <c r="I2" s="71"/>
      <c r="J2" s="71"/>
      <c r="K2" s="71"/>
      <c r="L2" s="71"/>
      <c r="M2" s="71"/>
      <c r="N2" s="71"/>
      <c r="O2" s="71"/>
      <c r="P2" s="71"/>
    </row>
    <row r="3" spans="1:35" x14ac:dyDescent="0.35">
      <c r="C3" s="72" t="s">
        <v>135</v>
      </c>
      <c r="D3" s="72"/>
      <c r="E3" s="72"/>
      <c r="F3" s="72"/>
      <c r="G3" s="72"/>
      <c r="H3" s="72"/>
      <c r="I3" s="72"/>
      <c r="J3" s="72"/>
      <c r="K3" s="72"/>
      <c r="L3" s="72"/>
      <c r="M3" s="72"/>
      <c r="N3" s="72"/>
      <c r="O3" s="72"/>
      <c r="P3" s="72"/>
    </row>
    <row r="5" spans="1:35" x14ac:dyDescent="0.35">
      <c r="A5" s="15"/>
      <c r="B5" s="15"/>
      <c r="C5" s="26" t="s">
        <v>97</v>
      </c>
      <c r="D5" s="26" t="s">
        <v>90</v>
      </c>
      <c r="E5" s="26" t="s">
        <v>91</v>
      </c>
      <c r="F5" s="26" t="s">
        <v>92</v>
      </c>
      <c r="G5" s="67" t="s">
        <v>95</v>
      </c>
      <c r="H5" s="67"/>
      <c r="I5" s="67"/>
      <c r="J5" s="26" t="s">
        <v>7</v>
      </c>
      <c r="K5" s="26" t="s">
        <v>8</v>
      </c>
      <c r="L5" s="28"/>
      <c r="M5" s="29" t="s">
        <v>98</v>
      </c>
      <c r="N5" s="30"/>
      <c r="O5" s="31" t="s">
        <v>99</v>
      </c>
      <c r="P5" s="32"/>
      <c r="Q5" s="53"/>
      <c r="R5" s="1"/>
      <c r="S5" s="1"/>
      <c r="T5" s="1"/>
      <c r="U5" s="1"/>
      <c r="V5" s="1"/>
      <c r="W5" s="69" t="s">
        <v>24</v>
      </c>
      <c r="X5" s="69"/>
      <c r="Y5" s="69"/>
      <c r="Z5" s="69"/>
      <c r="AA5" s="69"/>
      <c r="AB5" s="1"/>
      <c r="AC5" s="1"/>
      <c r="AD5" s="1"/>
      <c r="AE5" s="1"/>
      <c r="AF5" s="1"/>
      <c r="AG5" s="1"/>
      <c r="AH5" s="1"/>
      <c r="AI5" s="1"/>
    </row>
    <row r="6" spans="1:35" x14ac:dyDescent="0.35">
      <c r="A6" s="35" t="s">
        <v>37</v>
      </c>
      <c r="B6" s="36" t="str">
        <f t="array" aca="1" ref="B6" ca="1">INDEX($V$26:$V$32,MATCH(LARGE($AE$26:$AE$32-ROW($AE$26:$AE$32)/COUNT($AE$26:$AE$32),ROW(B6)-ROW(B$6)+1),$AE$26:$AE$32-ROW($AE$26:$AE$32)/COUNT($AE$26:$AE$32),0))</f>
        <v>Šprtmejkři Ostrava A-ONE</v>
      </c>
      <c r="C6" s="37">
        <f t="shared" ref="C6:C12" ca="1" si="0">VLOOKUP($B6,$V$26:$AD$32,2,0)</f>
        <v>6</v>
      </c>
      <c r="D6" s="37">
        <f t="shared" ref="D6:D12" ca="1" si="1">VLOOKUP($B6,$V$26:$AD$32,3,0)</f>
        <v>5</v>
      </c>
      <c r="E6" s="37">
        <f t="shared" ref="E6:E12" ca="1" si="2">VLOOKUP($B6,$V$26:$AD$32,4,0)</f>
        <v>0</v>
      </c>
      <c r="F6" s="37">
        <f t="shared" ref="F6:F12" ca="1" si="3">VLOOKUP($B6,$V$26:$AD$32,5,0)</f>
        <v>1</v>
      </c>
      <c r="G6" s="38">
        <f t="shared" ref="G6:G12" ca="1" si="4">VLOOKUP($B6,$V$26:$AD$32,6,0)</f>
        <v>62</v>
      </c>
      <c r="H6" s="37" t="s">
        <v>0</v>
      </c>
      <c r="I6" s="39">
        <f t="shared" ref="I6:I12" ca="1" si="5">VLOOKUP($B6,$V$26:$AD$32,7,0)</f>
        <v>40</v>
      </c>
      <c r="J6" s="37">
        <f t="shared" ref="J6:J12" ca="1" si="6">VLOOKUP($B6,$V$26:$AD$32,8,0)</f>
        <v>22</v>
      </c>
      <c r="K6" s="37">
        <f t="shared" ref="K6:K12" ca="1" si="7">VLOOKUP($B6,$V$26:$AD$32,9,0)</f>
        <v>10</v>
      </c>
      <c r="L6" s="35" t="s">
        <v>100</v>
      </c>
      <c r="M6" s="40">
        <f t="shared" ref="M6:M12" ca="1" si="8">VLOOKUP($B6,$V$26:$AH$32,12,0)</f>
        <v>335</v>
      </c>
      <c r="N6" s="40" t="s">
        <v>0</v>
      </c>
      <c r="O6" s="40">
        <f t="shared" ref="O6:O12" ca="1" si="9">VLOOKUP($B6,$V$26:$AH$32,13,0)</f>
        <v>257</v>
      </c>
      <c r="P6" s="41" t="s">
        <v>101</v>
      </c>
      <c r="W6" s="70" t="s">
        <v>10</v>
      </c>
      <c r="X6" s="70"/>
      <c r="Y6" s="70"/>
      <c r="Z6" s="70"/>
      <c r="AA6" s="70"/>
    </row>
    <row r="7" spans="1:35" x14ac:dyDescent="0.35">
      <c r="A7" s="14" t="s">
        <v>38</v>
      </c>
      <c r="B7" s="8" t="str">
        <f t="array" aca="1" ref="B7" ca="1">INDEX($V$26:$V$32,MATCH(LARGE($AE$26:$AE$32-ROW($AE$26:$AE$32)/COUNT($AE$26:$AE$32),ROW(B7)-ROW(B$6)+1),$AE$26:$AE$32-ROW($AE$26:$AE$32)/COUNT($AE$26:$AE$32),0))</f>
        <v>Doudeen Team</v>
      </c>
      <c r="C7" s="9">
        <f t="shared" ca="1" si="0"/>
        <v>6</v>
      </c>
      <c r="D7" s="9">
        <f t="shared" ca="1" si="1"/>
        <v>3</v>
      </c>
      <c r="E7" s="9">
        <f t="shared" ca="1" si="2"/>
        <v>1</v>
      </c>
      <c r="F7" s="9">
        <f t="shared" ca="1" si="3"/>
        <v>2</v>
      </c>
      <c r="G7" s="11">
        <f t="shared" ca="1" si="4"/>
        <v>70</v>
      </c>
      <c r="H7" s="9" t="s">
        <v>0</v>
      </c>
      <c r="I7" s="13">
        <f t="shared" ca="1" si="5"/>
        <v>46</v>
      </c>
      <c r="J7" s="9">
        <f t="shared" ca="1" si="6"/>
        <v>24</v>
      </c>
      <c r="K7" s="9">
        <f t="shared" ca="1" si="7"/>
        <v>7</v>
      </c>
      <c r="L7" s="14" t="s">
        <v>100</v>
      </c>
      <c r="M7" s="25">
        <f t="shared" ca="1" si="8"/>
        <v>389</v>
      </c>
      <c r="N7" s="25" t="s">
        <v>0</v>
      </c>
      <c r="O7" s="25">
        <f t="shared" ca="1" si="9"/>
        <v>305</v>
      </c>
      <c r="P7" s="12" t="s">
        <v>101</v>
      </c>
      <c r="W7" s="70" t="s">
        <v>102</v>
      </c>
      <c r="X7" s="70"/>
      <c r="Y7" s="70"/>
      <c r="Z7" s="70"/>
      <c r="AA7" s="70"/>
    </row>
    <row r="8" spans="1:35" x14ac:dyDescent="0.35">
      <c r="A8" s="35" t="s">
        <v>40</v>
      </c>
      <c r="B8" s="36" t="str">
        <f t="array" aca="1" ref="B8" ca="1">INDEX($V$26:$V$32,MATCH(LARGE($AE$26:$AE$32-ROW($AE$26:$AE$32)/COUNT($AE$26:$AE$32),ROW(B8)-ROW(B$6)+1),$AE$26:$AE$32-ROW($AE$26:$AE$32)/COUNT($AE$26:$AE$32),0))</f>
        <v>Dragons Modřice</v>
      </c>
      <c r="C8" s="37">
        <f t="shared" ca="1" si="0"/>
        <v>4</v>
      </c>
      <c r="D8" s="37">
        <f t="shared" ca="1" si="1"/>
        <v>3</v>
      </c>
      <c r="E8" s="37">
        <f t="shared" ca="1" si="2"/>
        <v>1</v>
      </c>
      <c r="F8" s="37">
        <f t="shared" ca="1" si="3"/>
        <v>0</v>
      </c>
      <c r="G8" s="38">
        <f t="shared" ca="1" si="4"/>
        <v>43</v>
      </c>
      <c r="H8" s="37" t="s">
        <v>0</v>
      </c>
      <c r="I8" s="39">
        <f t="shared" ca="1" si="5"/>
        <v>24</v>
      </c>
      <c r="J8" s="37">
        <f t="shared" ca="1" si="6"/>
        <v>19</v>
      </c>
      <c r="K8" s="37">
        <f t="shared" ca="1" si="7"/>
        <v>7</v>
      </c>
      <c r="L8" s="35" t="s">
        <v>100</v>
      </c>
      <c r="M8" s="40">
        <f t="shared" ca="1" si="8"/>
        <v>261</v>
      </c>
      <c r="N8" s="40" t="s">
        <v>0</v>
      </c>
      <c r="O8" s="40">
        <f t="shared" ca="1" si="9"/>
        <v>192</v>
      </c>
      <c r="P8" s="41" t="s">
        <v>101</v>
      </c>
      <c r="W8" s="70" t="s">
        <v>103</v>
      </c>
      <c r="X8" s="70"/>
      <c r="Y8" s="70"/>
      <c r="Z8" s="70"/>
      <c r="AA8" s="70"/>
    </row>
    <row r="9" spans="1:35" x14ac:dyDescent="0.35">
      <c r="A9" s="14" t="s">
        <v>39</v>
      </c>
      <c r="B9" s="8" t="str">
        <f t="array" aca="1" ref="B9" ca="1">INDEX($V$26:$V$32,MATCH(LARGE($AE$26:$AE$32-ROW($AE$26:$AE$32)/COUNT($AE$26:$AE$32),ROW(B9)-ROW(B$6)+1),$AE$26:$AE$32-ROW($AE$26:$AE$32)/COUNT($AE$26:$AE$32),0))</f>
        <v>SHL WIP Reklama Dobrá Voda</v>
      </c>
      <c r="C9" s="9">
        <f t="shared" ca="1" si="0"/>
        <v>4</v>
      </c>
      <c r="D9" s="9">
        <f t="shared" ca="1" si="1"/>
        <v>3</v>
      </c>
      <c r="E9" s="9">
        <f t="shared" ca="1" si="2"/>
        <v>0</v>
      </c>
      <c r="F9" s="9">
        <f t="shared" ca="1" si="3"/>
        <v>1</v>
      </c>
      <c r="G9" s="11">
        <f t="shared" ca="1" si="4"/>
        <v>43</v>
      </c>
      <c r="H9" s="9" t="s">
        <v>0</v>
      </c>
      <c r="I9" s="13">
        <f t="shared" ca="1" si="5"/>
        <v>37</v>
      </c>
      <c r="J9" s="9">
        <f t="shared" ca="1" si="6"/>
        <v>6</v>
      </c>
      <c r="K9" s="9">
        <f t="shared" ca="1" si="7"/>
        <v>6</v>
      </c>
      <c r="L9" s="14" t="s">
        <v>100</v>
      </c>
      <c r="M9" s="25">
        <f t="shared" ca="1" si="8"/>
        <v>260</v>
      </c>
      <c r="N9" s="25" t="s">
        <v>0</v>
      </c>
      <c r="O9" s="25">
        <f t="shared" ca="1" si="9"/>
        <v>240</v>
      </c>
      <c r="P9" s="12" t="s">
        <v>101</v>
      </c>
      <c r="W9" s="70" t="s">
        <v>104</v>
      </c>
      <c r="X9" s="70"/>
      <c r="Y9" s="70"/>
      <c r="Z9" s="70"/>
      <c r="AA9" s="70"/>
    </row>
    <row r="10" spans="1:35" x14ac:dyDescent="0.35">
      <c r="A10" s="35" t="s">
        <v>41</v>
      </c>
      <c r="B10" s="36" t="str">
        <f t="array" aca="1" ref="B10" ca="1">INDEX($V$26:$V$32,MATCH(LARGE($AE$26:$AE$32-ROW($AE$26:$AE$32)/COUNT($AE$26:$AE$32),ROW(B10)-ROW(B$6)+1),$AE$26:$AE$32-ROW($AE$26:$AE$32)/COUNT($AE$26:$AE$32),0))</f>
        <v>Gunners Břeclav</v>
      </c>
      <c r="C10" s="37">
        <f t="shared" ca="1" si="0"/>
        <v>6</v>
      </c>
      <c r="D10" s="37">
        <f t="shared" ca="1" si="1"/>
        <v>1</v>
      </c>
      <c r="E10" s="37">
        <f t="shared" ca="1" si="2"/>
        <v>1</v>
      </c>
      <c r="F10" s="37">
        <f t="shared" ca="1" si="3"/>
        <v>4</v>
      </c>
      <c r="G10" s="38">
        <f t="shared" ca="1" si="4"/>
        <v>34</v>
      </c>
      <c r="H10" s="37" t="s">
        <v>0</v>
      </c>
      <c r="I10" s="39">
        <f t="shared" ca="1" si="5"/>
        <v>72</v>
      </c>
      <c r="J10" s="37">
        <f t="shared" ca="1" si="6"/>
        <v>-38</v>
      </c>
      <c r="K10" s="37">
        <f t="shared" ca="1" si="7"/>
        <v>3</v>
      </c>
      <c r="L10" s="35" t="s">
        <v>100</v>
      </c>
      <c r="M10" s="40">
        <f t="shared" ca="1" si="8"/>
        <v>264</v>
      </c>
      <c r="N10" s="40" t="s">
        <v>0</v>
      </c>
      <c r="O10" s="40">
        <f t="shared" ca="1" si="9"/>
        <v>375</v>
      </c>
      <c r="P10" s="41" t="s">
        <v>101</v>
      </c>
      <c r="W10" s="70" t="s">
        <v>28</v>
      </c>
      <c r="X10" s="70"/>
      <c r="Y10" s="70"/>
      <c r="Z10" s="70"/>
      <c r="AA10" s="70"/>
    </row>
    <row r="11" spans="1:35" x14ac:dyDescent="0.35">
      <c r="A11" s="14" t="s">
        <v>42</v>
      </c>
      <c r="B11" s="8" t="str">
        <f t="array" aca="1" ref="B11" ca="1">INDEX($V$26:$V$32,MATCH(LARGE($AE$26:$AE$32-ROW($AE$26:$AE$32)/COUNT($AE$26:$AE$32),ROW(B11)-ROW(B$6)+1),$AE$26:$AE$32-ROW($AE$26:$AE$32)/COUNT($AE$26:$AE$32),0))</f>
        <v>BHK IQ Boskovice</v>
      </c>
      <c r="C11" s="9">
        <f t="shared" ca="1" si="0"/>
        <v>4</v>
      </c>
      <c r="D11" s="9">
        <f t="shared" ca="1" si="1"/>
        <v>1</v>
      </c>
      <c r="E11" s="9">
        <f t="shared" ca="1" si="2"/>
        <v>0</v>
      </c>
      <c r="F11" s="9">
        <f t="shared" ca="1" si="3"/>
        <v>3</v>
      </c>
      <c r="G11" s="11">
        <f t="shared" ca="1" si="4"/>
        <v>30</v>
      </c>
      <c r="H11" s="9" t="s">
        <v>0</v>
      </c>
      <c r="I11" s="13">
        <f t="shared" ca="1" si="5"/>
        <v>41</v>
      </c>
      <c r="J11" s="9">
        <f t="shared" ca="1" si="6"/>
        <v>-11</v>
      </c>
      <c r="K11" s="9">
        <f t="shared" ca="1" si="7"/>
        <v>2</v>
      </c>
      <c r="L11" s="14" t="s">
        <v>100</v>
      </c>
      <c r="M11" s="25">
        <f t="shared" ca="1" si="8"/>
        <v>209</v>
      </c>
      <c r="N11" s="25" t="s">
        <v>0</v>
      </c>
      <c r="O11" s="25">
        <f t="shared" ca="1" si="9"/>
        <v>219</v>
      </c>
      <c r="P11" s="12" t="s">
        <v>101</v>
      </c>
      <c r="W11" s="70" t="s">
        <v>105</v>
      </c>
      <c r="X11" s="70"/>
      <c r="Y11" s="70"/>
      <c r="Z11" s="70"/>
      <c r="AA11" s="70"/>
    </row>
    <row r="12" spans="1:35" x14ac:dyDescent="0.35">
      <c r="A12" s="35" t="s">
        <v>43</v>
      </c>
      <c r="B12" s="36" t="str">
        <f t="array" aca="1" ref="B12" ca="1">INDEX($V$26:$V$32,MATCH(LARGE($AE$26:$AE$32-ROW($AE$26:$AE$32)/COUNT($AE$26:$AE$32),ROW(B12)-ROW(B$6)+1),$AE$26:$AE$32-ROW($AE$26:$AE$32)/COUNT($AE$26:$AE$32),0))</f>
        <v>Prague NHL</v>
      </c>
      <c r="C12" s="37">
        <f t="shared" ca="1" si="0"/>
        <v>6</v>
      </c>
      <c r="D12" s="37">
        <f t="shared" ca="1" si="1"/>
        <v>0</v>
      </c>
      <c r="E12" s="37">
        <f t="shared" ca="1" si="2"/>
        <v>1</v>
      </c>
      <c r="F12" s="37">
        <f t="shared" ca="1" si="3"/>
        <v>5</v>
      </c>
      <c r="G12" s="38">
        <f t="shared" ca="1" si="4"/>
        <v>47</v>
      </c>
      <c r="H12" s="37" t="s">
        <v>0</v>
      </c>
      <c r="I12" s="39">
        <f t="shared" ca="1" si="5"/>
        <v>69</v>
      </c>
      <c r="J12" s="37">
        <f t="shared" ca="1" si="6"/>
        <v>-22</v>
      </c>
      <c r="K12" s="37">
        <f t="shared" ca="1" si="7"/>
        <v>1</v>
      </c>
      <c r="L12" s="35" t="s">
        <v>100</v>
      </c>
      <c r="M12" s="40">
        <f t="shared" ca="1" si="8"/>
        <v>340</v>
      </c>
      <c r="N12" s="40" t="s">
        <v>0</v>
      </c>
      <c r="O12" s="40">
        <f t="shared" ca="1" si="9"/>
        <v>470</v>
      </c>
      <c r="P12" s="41" t="s">
        <v>101</v>
      </c>
      <c r="W12" s="70"/>
      <c r="X12" s="70"/>
      <c r="Y12" s="70"/>
      <c r="Z12" s="70"/>
      <c r="AA12" s="70"/>
    </row>
    <row r="13" spans="1:35" x14ac:dyDescent="0.35">
      <c r="A13" s="14"/>
      <c r="B13" s="8"/>
      <c r="C13" s="9"/>
      <c r="D13" s="9"/>
      <c r="E13" s="9"/>
      <c r="F13" s="9"/>
      <c r="G13" s="11"/>
      <c r="H13" s="9"/>
      <c r="I13" s="13"/>
      <c r="J13" s="9"/>
      <c r="K13" s="9"/>
      <c r="M13" s="25"/>
      <c r="N13" s="25"/>
      <c r="O13" s="25"/>
      <c r="W13" s="4"/>
      <c r="X13" s="4"/>
      <c r="Y13" s="4"/>
      <c r="Z13" s="4"/>
      <c r="AA13" s="4"/>
    </row>
    <row r="14" spans="1:35" x14ac:dyDescent="0.35">
      <c r="A14" s="14"/>
      <c r="B14" s="8"/>
      <c r="C14" s="9"/>
      <c r="D14" s="4"/>
      <c r="E14" s="4"/>
      <c r="F14" s="4"/>
      <c r="G14" s="11"/>
      <c r="H14" s="9"/>
      <c r="I14" s="13"/>
      <c r="K14" s="9"/>
    </row>
    <row r="15" spans="1:35" ht="15.5" x14ac:dyDescent="0.35">
      <c r="A15" s="73" t="s">
        <v>107</v>
      </c>
      <c r="B15" s="73"/>
      <c r="C15" s="73"/>
      <c r="D15" s="73"/>
      <c r="E15" s="73"/>
      <c r="F15" s="73"/>
      <c r="G15" s="73"/>
      <c r="H15" s="73"/>
      <c r="I15" s="73"/>
      <c r="J15" s="73"/>
      <c r="K15" s="73"/>
      <c r="L15" s="73"/>
      <c r="M15" s="73"/>
      <c r="N15" s="73"/>
      <c r="O15" s="73"/>
      <c r="P15" s="73"/>
    </row>
    <row r="16" spans="1:35" ht="5.5" customHeight="1" x14ac:dyDescent="0.35">
      <c r="A16" s="70"/>
      <c r="B16" s="70"/>
      <c r="C16" s="70"/>
      <c r="D16" s="70"/>
      <c r="E16" s="70"/>
      <c r="F16" s="70"/>
      <c r="G16" s="70"/>
      <c r="H16" s="70"/>
      <c r="I16" s="70"/>
      <c r="J16" s="70"/>
      <c r="K16" s="70"/>
      <c r="L16" s="70"/>
      <c r="M16" s="70"/>
      <c r="N16" s="70"/>
      <c r="O16" s="70"/>
      <c r="P16" s="70"/>
    </row>
    <row r="17" spans="1:35" x14ac:dyDescent="0.35">
      <c r="A17" s="16">
        <v>1</v>
      </c>
      <c r="B17" s="33" t="s">
        <v>24</v>
      </c>
      <c r="C17" s="26">
        <v>10</v>
      </c>
      <c r="D17" s="26" t="s">
        <v>0</v>
      </c>
      <c r="E17" s="26">
        <v>10</v>
      </c>
      <c r="F17" s="66" t="s">
        <v>10</v>
      </c>
      <c r="G17" s="66"/>
      <c r="H17" s="66"/>
      <c r="I17" s="66"/>
      <c r="J17" s="66"/>
      <c r="K17" s="66"/>
      <c r="L17" s="16" t="s">
        <v>100</v>
      </c>
      <c r="M17" s="19">
        <v>54</v>
      </c>
      <c r="N17" s="20" t="s">
        <v>0</v>
      </c>
      <c r="O17" s="21">
        <v>50</v>
      </c>
      <c r="P17" s="17" t="s">
        <v>101</v>
      </c>
      <c r="Q17" s="54" t="s">
        <v>108</v>
      </c>
      <c r="AI17" s="22"/>
    </row>
    <row r="18" spans="1:35" x14ac:dyDescent="0.35">
      <c r="A18" s="42">
        <v>2</v>
      </c>
      <c r="B18" s="43" t="s">
        <v>102</v>
      </c>
      <c r="C18" s="44">
        <v>11</v>
      </c>
      <c r="D18" s="44" t="s">
        <v>0</v>
      </c>
      <c r="E18" s="44">
        <v>6</v>
      </c>
      <c r="F18" s="68" t="s">
        <v>28</v>
      </c>
      <c r="G18" s="68"/>
      <c r="H18" s="68"/>
      <c r="I18" s="68"/>
      <c r="J18" s="68"/>
      <c r="K18" s="68"/>
      <c r="L18" s="42" t="s">
        <v>100</v>
      </c>
      <c r="M18" s="46">
        <v>48</v>
      </c>
      <c r="N18" s="47" t="s">
        <v>0</v>
      </c>
      <c r="O18" s="50">
        <v>32</v>
      </c>
      <c r="P18" s="51" t="s">
        <v>101</v>
      </c>
      <c r="Q18" s="57" t="s">
        <v>108</v>
      </c>
      <c r="AI18" s="22"/>
    </row>
    <row r="19" spans="1:35" x14ac:dyDescent="0.35">
      <c r="A19" s="16">
        <v>3</v>
      </c>
      <c r="B19" s="33" t="s">
        <v>10</v>
      </c>
      <c r="C19" s="26">
        <v>8</v>
      </c>
      <c r="D19" s="26" t="s">
        <v>0</v>
      </c>
      <c r="E19" s="26">
        <v>9</v>
      </c>
      <c r="F19" s="66" t="s">
        <v>102</v>
      </c>
      <c r="G19" s="66"/>
      <c r="H19" s="66"/>
      <c r="I19" s="66"/>
      <c r="J19" s="66"/>
      <c r="K19" s="66"/>
      <c r="L19" s="16" t="s">
        <v>100</v>
      </c>
      <c r="M19" s="19">
        <v>56</v>
      </c>
      <c r="N19" s="20" t="s">
        <v>0</v>
      </c>
      <c r="O19" s="21">
        <v>65</v>
      </c>
      <c r="P19" s="17" t="s">
        <v>101</v>
      </c>
      <c r="Q19" s="56" t="s">
        <v>108</v>
      </c>
      <c r="AI19" s="22"/>
    </row>
    <row r="20" spans="1:35" x14ac:dyDescent="0.35">
      <c r="A20" s="42">
        <v>4</v>
      </c>
      <c r="B20" s="43" t="s">
        <v>28</v>
      </c>
      <c r="C20" s="44">
        <v>20</v>
      </c>
      <c r="D20" s="44" t="s">
        <v>0</v>
      </c>
      <c r="E20" s="44">
        <v>0</v>
      </c>
      <c r="F20" s="68" t="s">
        <v>24</v>
      </c>
      <c r="G20" s="68"/>
      <c r="H20" s="68"/>
      <c r="I20" s="68"/>
      <c r="J20" s="68"/>
      <c r="K20" s="68"/>
      <c r="L20" s="42" t="s">
        <v>100</v>
      </c>
      <c r="M20" s="46">
        <v>92</v>
      </c>
      <c r="N20" s="47" t="s">
        <v>0</v>
      </c>
      <c r="O20" s="48">
        <v>32</v>
      </c>
      <c r="P20" s="49" t="s">
        <v>101</v>
      </c>
      <c r="Q20" s="55" t="s">
        <v>108</v>
      </c>
      <c r="AI20" s="22"/>
    </row>
    <row r="21" spans="1:35" x14ac:dyDescent="0.35">
      <c r="A21" s="16">
        <v>5</v>
      </c>
      <c r="B21" s="34" t="s">
        <v>10</v>
      </c>
      <c r="C21" s="27">
        <v>6</v>
      </c>
      <c r="D21" s="27" t="s">
        <v>0</v>
      </c>
      <c r="E21" s="27">
        <v>10</v>
      </c>
      <c r="F21" s="66" t="s">
        <v>103</v>
      </c>
      <c r="G21" s="66"/>
      <c r="H21" s="66"/>
      <c r="I21" s="66"/>
      <c r="J21" s="66"/>
      <c r="K21" s="66"/>
      <c r="L21" s="16" t="s">
        <v>100</v>
      </c>
      <c r="M21" s="19">
        <v>60</v>
      </c>
      <c r="N21" s="20" t="s">
        <v>0</v>
      </c>
      <c r="O21" s="21">
        <v>94</v>
      </c>
      <c r="P21" s="17" t="s">
        <v>101</v>
      </c>
      <c r="Q21" s="56" t="s">
        <v>110</v>
      </c>
      <c r="AI21" s="22"/>
    </row>
    <row r="22" spans="1:35" x14ac:dyDescent="0.35">
      <c r="A22" s="42">
        <v>6</v>
      </c>
      <c r="B22" s="45" t="s">
        <v>28</v>
      </c>
      <c r="C22" s="44">
        <v>7</v>
      </c>
      <c r="D22" s="44" t="s">
        <v>0</v>
      </c>
      <c r="E22" s="44">
        <v>13</v>
      </c>
      <c r="F22" s="68" t="s">
        <v>105</v>
      </c>
      <c r="G22" s="68"/>
      <c r="H22" s="68"/>
      <c r="I22" s="68"/>
      <c r="J22" s="68"/>
      <c r="K22" s="68"/>
      <c r="L22" s="42" t="s">
        <v>100</v>
      </c>
      <c r="M22" s="46">
        <v>57</v>
      </c>
      <c r="N22" s="47" t="s">
        <v>0</v>
      </c>
      <c r="O22" s="48">
        <v>73</v>
      </c>
      <c r="P22" s="49" t="s">
        <v>101</v>
      </c>
      <c r="Q22" s="55" t="s">
        <v>110</v>
      </c>
      <c r="AI22" s="22"/>
    </row>
    <row r="23" spans="1:35" x14ac:dyDescent="0.35">
      <c r="A23" s="16">
        <v>7</v>
      </c>
      <c r="B23" s="34" t="s">
        <v>28</v>
      </c>
      <c r="C23" s="27">
        <v>9</v>
      </c>
      <c r="D23" s="27" t="s">
        <v>0</v>
      </c>
      <c r="E23" s="27">
        <v>9</v>
      </c>
      <c r="F23" s="66" t="s">
        <v>103</v>
      </c>
      <c r="G23" s="66"/>
      <c r="H23" s="66"/>
      <c r="I23" s="66"/>
      <c r="J23" s="66"/>
      <c r="K23" s="66"/>
      <c r="L23" s="16" t="s">
        <v>100</v>
      </c>
      <c r="M23" s="19">
        <v>52</v>
      </c>
      <c r="N23" s="20" t="s">
        <v>0</v>
      </c>
      <c r="O23" s="21">
        <v>59</v>
      </c>
      <c r="P23" s="17" t="s">
        <v>101</v>
      </c>
      <c r="Q23" s="56" t="s">
        <v>110</v>
      </c>
      <c r="AI23" s="22"/>
    </row>
    <row r="24" spans="1:35" x14ac:dyDescent="0.35">
      <c r="A24" s="42">
        <v>8</v>
      </c>
      <c r="B24" s="45" t="s">
        <v>105</v>
      </c>
      <c r="C24" s="44">
        <v>11</v>
      </c>
      <c r="D24" s="44" t="s">
        <v>0</v>
      </c>
      <c r="E24" s="44">
        <v>9</v>
      </c>
      <c r="F24" s="68" t="s">
        <v>10</v>
      </c>
      <c r="G24" s="68"/>
      <c r="H24" s="68"/>
      <c r="I24" s="68"/>
      <c r="J24" s="68"/>
      <c r="K24" s="68"/>
      <c r="L24" s="42" t="s">
        <v>100</v>
      </c>
      <c r="M24" s="46">
        <v>86</v>
      </c>
      <c r="N24" s="47" t="s">
        <v>0</v>
      </c>
      <c r="O24" s="48">
        <v>72</v>
      </c>
      <c r="P24" s="49" t="s">
        <v>101</v>
      </c>
      <c r="Q24" s="55" t="s">
        <v>110</v>
      </c>
      <c r="AI24" s="22"/>
    </row>
    <row r="25" spans="1:35" x14ac:dyDescent="0.35">
      <c r="A25" s="16">
        <v>9</v>
      </c>
      <c r="B25" s="34" t="s">
        <v>102</v>
      </c>
      <c r="C25" s="27">
        <v>13</v>
      </c>
      <c r="D25" s="27" t="s">
        <v>0</v>
      </c>
      <c r="E25" s="27">
        <v>4</v>
      </c>
      <c r="F25" s="66" t="s">
        <v>104</v>
      </c>
      <c r="G25" s="66"/>
      <c r="H25" s="66"/>
      <c r="I25" s="66"/>
      <c r="J25" s="66"/>
      <c r="K25" s="66"/>
      <c r="L25" s="16" t="s">
        <v>100</v>
      </c>
      <c r="M25" s="19">
        <v>62</v>
      </c>
      <c r="N25" s="20" t="s">
        <v>0</v>
      </c>
      <c r="O25" s="21">
        <v>45</v>
      </c>
      <c r="P25" s="17" t="s">
        <v>101</v>
      </c>
      <c r="Q25" s="56" t="s">
        <v>110</v>
      </c>
      <c r="W25" s="3" t="s">
        <v>1</v>
      </c>
      <c r="X25" s="3" t="s">
        <v>2</v>
      </c>
      <c r="Y25" s="3" t="s">
        <v>3</v>
      </c>
      <c r="Z25" s="3" t="s">
        <v>4</v>
      </c>
      <c r="AA25" s="3" t="s">
        <v>5</v>
      </c>
      <c r="AB25" s="3" t="s">
        <v>6</v>
      </c>
      <c r="AC25" s="3" t="s">
        <v>7</v>
      </c>
      <c r="AD25" s="3" t="s">
        <v>8</v>
      </c>
      <c r="AE25" s="3" t="s">
        <v>9</v>
      </c>
      <c r="AI25" s="22"/>
    </row>
    <row r="26" spans="1:35" x14ac:dyDescent="0.35">
      <c r="A26" s="42">
        <v>10</v>
      </c>
      <c r="B26" s="45" t="s">
        <v>24</v>
      </c>
      <c r="C26" s="44">
        <v>3</v>
      </c>
      <c r="D26" s="44" t="s">
        <v>0</v>
      </c>
      <c r="E26" s="44">
        <v>11</v>
      </c>
      <c r="F26" s="68" t="s">
        <v>102</v>
      </c>
      <c r="G26" s="68"/>
      <c r="H26" s="68"/>
      <c r="I26" s="68"/>
      <c r="J26" s="68"/>
      <c r="K26" s="68"/>
      <c r="L26" s="42" t="s">
        <v>100</v>
      </c>
      <c r="M26" s="46">
        <v>34</v>
      </c>
      <c r="N26" s="47" t="s">
        <v>0</v>
      </c>
      <c r="O26" s="48">
        <v>54</v>
      </c>
      <c r="P26" s="49" t="s">
        <v>101</v>
      </c>
      <c r="Q26" s="55" t="s">
        <v>110</v>
      </c>
      <c r="V26" s="3" t="str">
        <f>W5</f>
        <v>Gunners Břeclav</v>
      </c>
      <c r="W26" s="3">
        <f>SUM(X26:Z26)</f>
        <v>6</v>
      </c>
      <c r="X26" s="3">
        <f t="array" ref="X26">SUM((home=V26)*(homescore&gt;visitorscore),(visitor=V26)*(visitorscore&gt;homescore))</f>
        <v>1</v>
      </c>
      <c r="Y26" s="3">
        <f t="array" ref="Y26">SUM((home=V26)*(homescore=visitorscore)*ISNUMBER(visitorscore),(visitor=V26)*(visitorscore=homescore)*ISNUMBER(homescore))</f>
        <v>1</v>
      </c>
      <c r="Z26" s="3">
        <f t="array" ref="Z26">SUM((home=V26)*(homescore&lt;visitorscore),(visitor=V26)*(visitorscore&lt;homescore))</f>
        <v>4</v>
      </c>
      <c r="AA26" s="3">
        <f t="shared" ref="AA26" ca="1" si="10">SUMIF(home,V26,homescore)+SUMIF(visitor,V26,visitorscore)</f>
        <v>34</v>
      </c>
      <c r="AB26" s="3">
        <f t="shared" ref="AB26" ca="1" si="11">SUMIF(home,V26,visitorscore)+SUMIF(visitor,V26,homescore)</f>
        <v>72</v>
      </c>
      <c r="AC26" s="3">
        <f ca="1">AA26-AB26</f>
        <v>-38</v>
      </c>
      <c r="AD26" s="3">
        <f>(X26*2)+Y26</f>
        <v>3</v>
      </c>
      <c r="AE26" s="3">
        <f ca="1">AA26+AC26*10000+AD26*1000000000</f>
        <v>2999620034</v>
      </c>
      <c r="AG26" s="3">
        <f t="shared" ref="AG26:AG32" ca="1" si="12">SUMIF(home,V26,homegoal)+SUMIF(visitor,V26,visitorgoal)</f>
        <v>264</v>
      </c>
      <c r="AH26" s="3">
        <f t="shared" ref="AH26:AH32" ca="1" si="13">SUMIF(home,V26,visitorgoal)+SUMIF(visitor,V26,homegoal)</f>
        <v>375</v>
      </c>
      <c r="AI26" s="22"/>
    </row>
    <row r="27" spans="1:35" x14ac:dyDescent="0.35">
      <c r="A27" s="16">
        <v>11</v>
      </c>
      <c r="B27" s="33" t="s">
        <v>104</v>
      </c>
      <c r="C27" s="26">
        <v>7</v>
      </c>
      <c r="D27" s="26" t="s">
        <v>0</v>
      </c>
      <c r="E27" s="26">
        <v>9</v>
      </c>
      <c r="F27" s="66" t="s">
        <v>24</v>
      </c>
      <c r="G27" s="66"/>
      <c r="H27" s="66"/>
      <c r="I27" s="66"/>
      <c r="J27" s="66"/>
      <c r="K27" s="66"/>
      <c r="L27" s="16" t="s">
        <v>100</v>
      </c>
      <c r="M27" s="19">
        <v>60</v>
      </c>
      <c r="N27" s="20" t="s">
        <v>0</v>
      </c>
      <c r="O27" s="21">
        <v>59</v>
      </c>
      <c r="P27" s="17" t="s">
        <v>101</v>
      </c>
      <c r="Q27" s="56" t="s">
        <v>110</v>
      </c>
      <c r="V27" s="18" t="str">
        <f t="shared" ref="V27:V32" si="14">W6</f>
        <v>Prague NHL</v>
      </c>
      <c r="W27" s="5">
        <f t="shared" ref="W27:W32" si="15">SUM(X27:Z27)</f>
        <v>6</v>
      </c>
      <c r="X27" s="4">
        <f t="array" ref="X27">SUM((home=V27)*(homescore&gt;visitorscore),(visitor=V27)*(visitorscore&gt;homescore))</f>
        <v>0</v>
      </c>
      <c r="Y27" s="4">
        <f t="array" ref="Y27">SUM((home=V27)*(homescore=visitorscore)*ISNUMBER(visitorscore),(visitor=V27)*(visitorscore=homescore)*ISNUMBER(homescore))</f>
        <v>1</v>
      </c>
      <c r="Z27" s="4">
        <f t="array" ref="Z27">SUM((home=V27)*(homescore&lt;visitorscore),(visitor=V27)*(visitorscore&lt;homescore))</f>
        <v>5</v>
      </c>
      <c r="AA27" s="6">
        <f t="shared" ref="AA27" ca="1" si="16">SUMIF(home,V27,homescore)+SUMIF(visitor,V27,visitorscore)</f>
        <v>47</v>
      </c>
      <c r="AB27" s="7">
        <f t="shared" ref="AB27" ca="1" si="17">SUMIF(home,V27,visitorscore)+SUMIF(visitor,V27,homescore)</f>
        <v>69</v>
      </c>
      <c r="AC27" s="9">
        <f t="shared" ref="AC27:AC32" ca="1" si="18">AA27-AB27</f>
        <v>-22</v>
      </c>
      <c r="AD27" s="6">
        <f t="shared" ref="AD27:AD32" si="19">(X27*2)+Y27</f>
        <v>1</v>
      </c>
      <c r="AE27" s="3">
        <f t="shared" ref="AE27:AE32" ca="1" si="20">AA27+AC27*10000+AD27*1000000000</f>
        <v>999780047</v>
      </c>
      <c r="AG27" s="6">
        <f t="shared" ca="1" si="12"/>
        <v>340</v>
      </c>
      <c r="AH27" s="6">
        <f t="shared" ca="1" si="13"/>
        <v>470</v>
      </c>
    </row>
    <row r="28" spans="1:35" x14ac:dyDescent="0.35">
      <c r="A28" s="42">
        <v>12</v>
      </c>
      <c r="B28" s="65" t="s">
        <v>28</v>
      </c>
      <c r="C28" s="44">
        <v>12</v>
      </c>
      <c r="D28" s="44" t="s">
        <v>0</v>
      </c>
      <c r="E28" s="44">
        <v>6</v>
      </c>
      <c r="F28" s="68" t="s">
        <v>104</v>
      </c>
      <c r="G28" s="68"/>
      <c r="H28" s="68"/>
      <c r="I28" s="68"/>
      <c r="J28" s="68"/>
      <c r="K28" s="68"/>
      <c r="L28" s="42" t="s">
        <v>100</v>
      </c>
      <c r="M28" s="46">
        <v>53</v>
      </c>
      <c r="N28" s="47" t="s">
        <v>0</v>
      </c>
      <c r="O28" s="48">
        <v>36</v>
      </c>
      <c r="P28" s="49" t="s">
        <v>101</v>
      </c>
      <c r="Q28" s="55" t="s">
        <v>136</v>
      </c>
      <c r="V28" s="18" t="str">
        <f t="shared" si="14"/>
        <v>Šprtmejkři Ostrava A-ONE</v>
      </c>
      <c r="W28" s="5">
        <f t="shared" si="15"/>
        <v>6</v>
      </c>
      <c r="X28" s="4">
        <f t="array" ref="X28">SUM((home=V28)*(homescore&gt;visitorscore),(visitor=V28)*(visitorscore&gt;homescore))</f>
        <v>5</v>
      </c>
      <c r="Y28" s="4">
        <f t="array" ref="Y28">SUM((home=V28)*(homescore=visitorscore)*ISNUMBER(visitorscore),(visitor=V28)*(visitorscore=homescore)*ISNUMBER(homescore))</f>
        <v>0</v>
      </c>
      <c r="Z28" s="4">
        <f t="array" ref="Z28">SUM((home=V28)*(homescore&lt;visitorscore),(visitor=V28)*(visitorscore&lt;homescore))</f>
        <v>1</v>
      </c>
      <c r="AA28" s="6">
        <f t="shared" ref="AA28" ca="1" si="21">SUMIF(home,V28,homescore)+SUMIF(visitor,V28,visitorscore)</f>
        <v>62</v>
      </c>
      <c r="AB28" s="7">
        <f t="shared" ref="AB28" ca="1" si="22">SUMIF(home,V28,visitorscore)+SUMIF(visitor,V28,homescore)</f>
        <v>40</v>
      </c>
      <c r="AC28" s="9">
        <f t="shared" ca="1" si="18"/>
        <v>22</v>
      </c>
      <c r="AD28" s="6">
        <f t="shared" si="19"/>
        <v>10</v>
      </c>
      <c r="AE28" s="3">
        <f t="shared" ca="1" si="20"/>
        <v>10000220062</v>
      </c>
      <c r="AG28" s="6">
        <f t="shared" ca="1" si="12"/>
        <v>335</v>
      </c>
      <c r="AH28" s="6">
        <f t="shared" ca="1" si="13"/>
        <v>257</v>
      </c>
    </row>
    <row r="29" spans="1:35" x14ac:dyDescent="0.35">
      <c r="A29" s="16">
        <v>13</v>
      </c>
      <c r="B29" s="63" t="s">
        <v>10</v>
      </c>
      <c r="C29" s="64">
        <v>7</v>
      </c>
      <c r="D29" s="64" t="s">
        <v>0</v>
      </c>
      <c r="E29" s="64">
        <v>13</v>
      </c>
      <c r="F29" s="66" t="s">
        <v>104</v>
      </c>
      <c r="G29" s="66"/>
      <c r="H29" s="66"/>
      <c r="I29" s="66"/>
      <c r="J29" s="66"/>
      <c r="K29" s="66"/>
      <c r="L29" s="16" t="s">
        <v>100</v>
      </c>
      <c r="M29" s="19">
        <v>45</v>
      </c>
      <c r="N29" s="20" t="s">
        <v>0</v>
      </c>
      <c r="O29" s="21">
        <v>68</v>
      </c>
      <c r="P29" s="17" t="s">
        <v>101</v>
      </c>
      <c r="Q29" s="56" t="s">
        <v>136</v>
      </c>
      <c r="V29" s="18" t="str">
        <f t="shared" si="14"/>
        <v>Dragons Modřice</v>
      </c>
      <c r="W29" s="5">
        <f t="shared" si="15"/>
        <v>4</v>
      </c>
      <c r="X29" s="4">
        <f t="array" ref="X29">SUM((home=V29)*(homescore&gt;visitorscore),(visitor=V29)*(visitorscore&gt;homescore))</f>
        <v>3</v>
      </c>
      <c r="Y29" s="4">
        <f t="array" ref="Y29">SUM((home=V29)*(homescore=visitorscore)*ISNUMBER(visitorscore),(visitor=V29)*(visitorscore=homescore)*ISNUMBER(homescore))</f>
        <v>1</v>
      </c>
      <c r="Z29" s="4">
        <f t="array" ref="Z29">SUM((home=V29)*(homescore&lt;visitorscore),(visitor=V29)*(visitorscore&lt;homescore))</f>
        <v>0</v>
      </c>
      <c r="AA29" s="6">
        <f t="shared" ref="AA29" ca="1" si="23">SUMIF(home,V29,homescore)+SUMIF(visitor,V29,visitorscore)</f>
        <v>43</v>
      </c>
      <c r="AB29" s="7">
        <f t="shared" ref="AB29" ca="1" si="24">SUMIF(home,V29,visitorscore)+SUMIF(visitor,V29,homescore)</f>
        <v>24</v>
      </c>
      <c r="AC29" s="9">
        <f t="shared" ca="1" si="18"/>
        <v>19</v>
      </c>
      <c r="AD29" s="6">
        <f t="shared" si="19"/>
        <v>7</v>
      </c>
      <c r="AE29" s="3">
        <f t="shared" ca="1" si="20"/>
        <v>7000190043</v>
      </c>
      <c r="AG29" s="6">
        <f t="shared" ca="1" si="12"/>
        <v>261</v>
      </c>
      <c r="AH29" s="6">
        <f t="shared" ca="1" si="13"/>
        <v>192</v>
      </c>
    </row>
    <row r="30" spans="1:35" x14ac:dyDescent="0.35">
      <c r="A30" s="42">
        <v>14</v>
      </c>
      <c r="B30" s="65" t="s">
        <v>28</v>
      </c>
      <c r="C30" s="44">
        <v>16</v>
      </c>
      <c r="D30" s="44" t="s">
        <v>0</v>
      </c>
      <c r="E30" s="44">
        <v>7</v>
      </c>
      <c r="F30" s="68" t="s">
        <v>10</v>
      </c>
      <c r="G30" s="68"/>
      <c r="H30" s="68"/>
      <c r="I30" s="68"/>
      <c r="J30" s="68"/>
      <c r="K30" s="68"/>
      <c r="L30" s="42" t="s">
        <v>100</v>
      </c>
      <c r="M30" s="46">
        <v>103</v>
      </c>
      <c r="N30" s="47" t="s">
        <v>0</v>
      </c>
      <c r="O30" s="48">
        <v>57</v>
      </c>
      <c r="P30" s="49" t="s">
        <v>101</v>
      </c>
      <c r="Q30" s="55" t="s">
        <v>136</v>
      </c>
      <c r="V30" s="18" t="str">
        <f t="shared" si="14"/>
        <v>BHK IQ Boskovice</v>
      </c>
      <c r="W30" s="5">
        <f t="shared" si="15"/>
        <v>4</v>
      </c>
      <c r="X30" s="4">
        <f t="array" ref="X30">SUM((home=V30)*(homescore&gt;visitorscore),(visitor=V30)*(visitorscore&gt;homescore))</f>
        <v>1</v>
      </c>
      <c r="Y30" s="4">
        <f t="array" ref="Y30">SUM((home=V30)*(homescore=visitorscore)*ISNUMBER(visitorscore),(visitor=V30)*(visitorscore=homescore)*ISNUMBER(homescore))</f>
        <v>0</v>
      </c>
      <c r="Z30" s="4">
        <f t="array" ref="Z30">SUM((home=V30)*(homescore&lt;visitorscore),(visitor=V30)*(visitorscore&lt;homescore))</f>
        <v>3</v>
      </c>
      <c r="AA30" s="6">
        <f t="shared" ref="AA30" ca="1" si="25">SUMIF(home,V30,homescore)+SUMIF(visitor,V30,visitorscore)</f>
        <v>30</v>
      </c>
      <c r="AB30" s="7">
        <f t="shared" ref="AB30" ca="1" si="26">SUMIF(home,V30,visitorscore)+SUMIF(visitor,V30,homescore)</f>
        <v>41</v>
      </c>
      <c r="AC30" s="9">
        <f t="shared" ca="1" si="18"/>
        <v>-11</v>
      </c>
      <c r="AD30" s="6">
        <f t="shared" si="19"/>
        <v>2</v>
      </c>
      <c r="AE30" s="3">
        <f t="shared" ca="1" si="20"/>
        <v>1999890030</v>
      </c>
      <c r="AG30" s="6">
        <f t="shared" ca="1" si="12"/>
        <v>209</v>
      </c>
      <c r="AH30" s="6">
        <f t="shared" ca="1" si="13"/>
        <v>219</v>
      </c>
    </row>
    <row r="31" spans="1:35" x14ac:dyDescent="0.35">
      <c r="A31" s="16">
        <v>15</v>
      </c>
      <c r="B31" s="63" t="s">
        <v>24</v>
      </c>
      <c r="C31" s="64">
        <v>10</v>
      </c>
      <c r="D31" s="64" t="s">
        <v>0</v>
      </c>
      <c r="E31" s="64">
        <v>11</v>
      </c>
      <c r="F31" s="66" t="s">
        <v>105</v>
      </c>
      <c r="G31" s="66"/>
      <c r="H31" s="66"/>
      <c r="I31" s="66"/>
      <c r="J31" s="66"/>
      <c r="K31" s="66"/>
      <c r="L31" s="16" t="s">
        <v>100</v>
      </c>
      <c r="M31" s="19">
        <v>55</v>
      </c>
      <c r="N31" s="20" t="s">
        <v>0</v>
      </c>
      <c r="O31" s="21">
        <v>58</v>
      </c>
      <c r="P31" s="17" t="s">
        <v>101</v>
      </c>
      <c r="Q31" s="56" t="s">
        <v>136</v>
      </c>
      <c r="V31" s="18" t="str">
        <f t="shared" si="14"/>
        <v>Doudeen Team</v>
      </c>
      <c r="W31" s="5">
        <f t="shared" si="15"/>
        <v>6</v>
      </c>
      <c r="X31" s="4">
        <f t="array" ref="X31">SUM((home=V31)*(homescore&gt;visitorscore),(visitor=V31)*(visitorscore&gt;homescore))</f>
        <v>3</v>
      </c>
      <c r="Y31" s="4">
        <f t="array" ref="Y31">SUM((home=V31)*(homescore=visitorscore)*ISNUMBER(visitorscore),(visitor=V31)*(visitorscore=homescore)*ISNUMBER(homescore))</f>
        <v>1</v>
      </c>
      <c r="Z31" s="4">
        <f t="array" ref="Z31">SUM((home=V31)*(homescore&lt;visitorscore),(visitor=V31)*(visitorscore&lt;homescore))</f>
        <v>2</v>
      </c>
      <c r="AA31" s="6">
        <f t="shared" ref="AA31" ca="1" si="27">SUMIF(home,V31,homescore)+SUMIF(visitor,V31,visitorscore)</f>
        <v>70</v>
      </c>
      <c r="AB31" s="7">
        <f t="shared" ref="AB31" ca="1" si="28">SUMIF(home,V31,visitorscore)+SUMIF(visitor,V31,homescore)</f>
        <v>46</v>
      </c>
      <c r="AC31" s="9">
        <f t="shared" ca="1" si="18"/>
        <v>24</v>
      </c>
      <c r="AD31" s="6">
        <f t="shared" si="19"/>
        <v>7</v>
      </c>
      <c r="AE31" s="3">
        <f t="shared" ca="1" si="20"/>
        <v>7000240070</v>
      </c>
      <c r="AG31" s="6">
        <f t="shared" ca="1" si="12"/>
        <v>389</v>
      </c>
      <c r="AH31" s="6">
        <f t="shared" ca="1" si="13"/>
        <v>305</v>
      </c>
    </row>
    <row r="32" spans="1:35" x14ac:dyDescent="0.35">
      <c r="A32" s="42">
        <v>16</v>
      </c>
      <c r="B32" s="65" t="s">
        <v>105</v>
      </c>
      <c r="C32" s="44">
        <v>8</v>
      </c>
      <c r="D32" s="44" t="s">
        <v>0</v>
      </c>
      <c r="E32" s="44">
        <v>11</v>
      </c>
      <c r="F32" s="68" t="s">
        <v>102</v>
      </c>
      <c r="G32" s="68"/>
      <c r="H32" s="68"/>
      <c r="I32" s="68"/>
      <c r="J32" s="68"/>
      <c r="K32" s="68"/>
      <c r="L32" s="42" t="s">
        <v>100</v>
      </c>
      <c r="M32" s="46">
        <v>43</v>
      </c>
      <c r="N32" s="47" t="s">
        <v>0</v>
      </c>
      <c r="O32" s="48">
        <v>56</v>
      </c>
      <c r="P32" s="49" t="s">
        <v>101</v>
      </c>
      <c r="Q32" s="55" t="s">
        <v>136</v>
      </c>
      <c r="V32" s="18" t="str">
        <f t="shared" si="14"/>
        <v>SHL WIP Reklama Dobrá Voda</v>
      </c>
      <c r="W32" s="5">
        <f t="shared" si="15"/>
        <v>4</v>
      </c>
      <c r="X32" s="4">
        <f t="array" ref="X32">SUM((home=V32)*(homescore&gt;visitorscore),(visitor=V32)*(visitorscore&gt;homescore))</f>
        <v>3</v>
      </c>
      <c r="Y32" s="4">
        <f t="array" ref="Y32">SUM((home=V32)*(homescore=visitorscore)*ISNUMBER(visitorscore),(visitor=V32)*(visitorscore=homescore)*ISNUMBER(homescore))</f>
        <v>0</v>
      </c>
      <c r="Z32" s="4">
        <f t="array" ref="Z32">SUM((home=V32)*(homescore&lt;visitorscore),(visitor=V32)*(visitorscore&lt;homescore))</f>
        <v>1</v>
      </c>
      <c r="AA32" s="6">
        <f t="shared" ref="AA32" ca="1" si="29">SUMIF(home,V32,homescore)+SUMIF(visitor,V32,visitorscore)</f>
        <v>43</v>
      </c>
      <c r="AB32" s="7">
        <f t="shared" ref="AB32" ca="1" si="30">SUMIF(home,V32,visitorscore)+SUMIF(visitor,V32,homescore)</f>
        <v>37</v>
      </c>
      <c r="AC32" s="9">
        <f t="shared" ca="1" si="18"/>
        <v>6</v>
      </c>
      <c r="AD32" s="6">
        <f t="shared" si="19"/>
        <v>6</v>
      </c>
      <c r="AE32" s="3">
        <f t="shared" ca="1" si="20"/>
        <v>6000060043</v>
      </c>
      <c r="AG32" s="6">
        <f t="shared" ca="1" si="12"/>
        <v>260</v>
      </c>
      <c r="AH32" s="6">
        <f t="shared" ca="1" si="13"/>
        <v>240</v>
      </c>
    </row>
    <row r="33" spans="1:17" x14ac:dyDescent="0.35">
      <c r="A33" s="16">
        <v>17</v>
      </c>
      <c r="B33" s="63" t="s">
        <v>102</v>
      </c>
      <c r="C33" s="64">
        <v>7</v>
      </c>
      <c r="D33" s="64" t="s">
        <v>0</v>
      </c>
      <c r="E33" s="64">
        <v>11</v>
      </c>
      <c r="F33" s="66" t="s">
        <v>103</v>
      </c>
      <c r="G33" s="66"/>
      <c r="H33" s="66"/>
      <c r="I33" s="66"/>
      <c r="J33" s="66"/>
      <c r="K33" s="66"/>
      <c r="L33" s="16" t="s">
        <v>100</v>
      </c>
      <c r="M33" s="19">
        <v>50</v>
      </c>
      <c r="N33" s="20" t="s">
        <v>0</v>
      </c>
      <c r="O33" s="21">
        <v>47</v>
      </c>
      <c r="P33" s="17" t="s">
        <v>101</v>
      </c>
      <c r="Q33" s="56" t="s">
        <v>136</v>
      </c>
    </row>
    <row r="34" spans="1:17" x14ac:dyDescent="0.35">
      <c r="A34" s="42">
        <v>18</v>
      </c>
      <c r="B34" s="65" t="s">
        <v>24</v>
      </c>
      <c r="C34" s="44">
        <v>2</v>
      </c>
      <c r="D34" s="44" t="s">
        <v>0</v>
      </c>
      <c r="E34" s="44">
        <v>13</v>
      </c>
      <c r="F34" s="68" t="s">
        <v>103</v>
      </c>
      <c r="G34" s="68"/>
      <c r="H34" s="68"/>
      <c r="I34" s="68"/>
      <c r="J34" s="68"/>
      <c r="K34" s="68"/>
      <c r="L34" s="42" t="s">
        <v>100</v>
      </c>
      <c r="M34" s="46">
        <v>30</v>
      </c>
      <c r="N34" s="47" t="s">
        <v>0</v>
      </c>
      <c r="O34" s="48">
        <v>61</v>
      </c>
      <c r="P34" s="49" t="s">
        <v>101</v>
      </c>
      <c r="Q34" s="55" t="s">
        <v>136</v>
      </c>
    </row>
  </sheetData>
  <mergeCells count="31">
    <mergeCell ref="W12:AA12"/>
    <mergeCell ref="C1:P2"/>
    <mergeCell ref="C3:P3"/>
    <mergeCell ref="A16:P16"/>
    <mergeCell ref="A15:P15"/>
    <mergeCell ref="F32:K32"/>
    <mergeCell ref="F33:K33"/>
    <mergeCell ref="F34:K34"/>
    <mergeCell ref="W5:AA5"/>
    <mergeCell ref="W6:AA6"/>
    <mergeCell ref="W7:AA7"/>
    <mergeCell ref="W8:AA8"/>
    <mergeCell ref="W9:AA9"/>
    <mergeCell ref="W10:AA10"/>
    <mergeCell ref="F26:K26"/>
    <mergeCell ref="F27:K27"/>
    <mergeCell ref="F28:K28"/>
    <mergeCell ref="F29:K29"/>
    <mergeCell ref="F30:K30"/>
    <mergeCell ref="F31:K31"/>
    <mergeCell ref="W11:AA11"/>
    <mergeCell ref="F25:K25"/>
    <mergeCell ref="G5:I5"/>
    <mergeCell ref="F17:K17"/>
    <mergeCell ref="F18:K18"/>
    <mergeCell ref="F19:K19"/>
    <mergeCell ref="F20:K20"/>
    <mergeCell ref="F21:K21"/>
    <mergeCell ref="F22:K22"/>
    <mergeCell ref="F23:K23"/>
    <mergeCell ref="F24:K24"/>
  </mergeCells>
  <pageMargins left="0.7" right="0.7" top="0.78740157499999996" bottom="0.78740157499999996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D8859-2891-440B-B353-A5CE14AA26B1}">
  <dimension ref="C1:AB63"/>
  <sheetViews>
    <sheetView tabSelected="1" topLeftCell="O3" zoomScaleNormal="100" workbookViewId="0">
      <selection activeCell="Q13" sqref="Q13"/>
    </sheetView>
  </sheetViews>
  <sheetFormatPr defaultRowHeight="14.5" x14ac:dyDescent="0.35"/>
  <cols>
    <col min="1" max="14" width="0" style="3" hidden="1" customWidth="1"/>
    <col min="15" max="15" width="3.26953125" style="3" customWidth="1"/>
    <col min="16" max="16" width="19.6328125" style="3" customWidth="1"/>
    <col min="17" max="17" width="17.7265625" style="12" customWidth="1"/>
    <col min="18" max="18" width="4.36328125" style="3" customWidth="1"/>
    <col min="19" max="19" width="4.54296875" style="3" customWidth="1"/>
    <col min="20" max="22" width="3.1796875" style="3" customWidth="1"/>
    <col min="23" max="23" width="4.90625" style="14" customWidth="1"/>
    <col min="24" max="24" width="0.36328125" style="3" customWidth="1"/>
    <col min="25" max="25" width="4.90625" style="12" customWidth="1"/>
    <col min="26" max="26" width="4.6328125" style="3" customWidth="1"/>
    <col min="27" max="27" width="4.81640625" style="3" customWidth="1"/>
    <col min="28" max="28" width="6.54296875" style="10" customWidth="1"/>
    <col min="29" max="16384" width="8.7265625" style="3"/>
  </cols>
  <sheetData>
    <row r="1" spans="3:28" hidden="1" x14ac:dyDescent="0.35"/>
    <row r="2" spans="3:28" hidden="1" x14ac:dyDescent="0.35"/>
    <row r="3" spans="3:28" x14ac:dyDescent="0.35">
      <c r="C3" s="71"/>
      <c r="D3" s="71"/>
      <c r="E3" s="71"/>
      <c r="F3" s="71"/>
      <c r="G3" s="71"/>
      <c r="H3" s="71"/>
      <c r="I3" s="71"/>
      <c r="J3" s="71"/>
      <c r="K3" s="71"/>
      <c r="L3" s="71"/>
      <c r="M3" s="71"/>
      <c r="N3" s="71"/>
      <c r="O3" s="71"/>
      <c r="P3" s="71"/>
      <c r="Q3" s="74" t="s">
        <v>109</v>
      </c>
      <c r="R3" s="74"/>
      <c r="S3" s="74"/>
      <c r="T3" s="74"/>
      <c r="U3" s="74"/>
      <c r="V3" s="74"/>
      <c r="W3" s="74"/>
      <c r="X3" s="74"/>
      <c r="Y3" s="74"/>
      <c r="Z3" s="74"/>
      <c r="AA3" s="74"/>
      <c r="AB3" s="74"/>
    </row>
    <row r="4" spans="3:28" ht="14.5" customHeight="1" x14ac:dyDescent="0.35">
      <c r="C4" s="71"/>
      <c r="D4" s="71"/>
      <c r="E4" s="71"/>
      <c r="F4" s="71"/>
      <c r="G4" s="71"/>
      <c r="H4" s="71"/>
      <c r="I4" s="71"/>
      <c r="J4" s="71"/>
      <c r="K4" s="71"/>
      <c r="L4" s="71"/>
      <c r="M4" s="71"/>
      <c r="N4" s="71"/>
      <c r="O4" s="71"/>
      <c r="P4" s="71"/>
      <c r="Q4" s="74"/>
      <c r="R4" s="74"/>
      <c r="S4" s="74"/>
      <c r="T4" s="74"/>
      <c r="U4" s="74"/>
      <c r="V4" s="74"/>
      <c r="W4" s="74"/>
      <c r="X4" s="74"/>
      <c r="Y4" s="74"/>
      <c r="Z4" s="74"/>
      <c r="AA4" s="74"/>
      <c r="AB4" s="74"/>
    </row>
    <row r="5" spans="3:28" ht="14.5" customHeight="1" x14ac:dyDescent="0.35">
      <c r="C5" s="72"/>
      <c r="D5" s="72"/>
      <c r="E5" s="72"/>
      <c r="F5" s="72"/>
      <c r="G5" s="72"/>
      <c r="H5" s="72"/>
      <c r="I5" s="72"/>
      <c r="J5" s="72"/>
      <c r="K5" s="72"/>
      <c r="L5" s="72"/>
      <c r="M5" s="72"/>
      <c r="N5" s="72"/>
      <c r="O5" s="72"/>
      <c r="P5" s="72"/>
      <c r="Q5" s="74"/>
      <c r="R5" s="74"/>
      <c r="S5" s="74"/>
      <c r="T5" s="74"/>
      <c r="U5" s="74"/>
      <c r="V5" s="74"/>
      <c r="W5" s="74"/>
      <c r="X5" s="74"/>
      <c r="Y5" s="74"/>
      <c r="Z5" s="74"/>
      <c r="AA5" s="74"/>
      <c r="AB5" s="74"/>
    </row>
    <row r="6" spans="3:28" x14ac:dyDescent="0.35">
      <c r="G6" s="14"/>
      <c r="H6" s="4"/>
      <c r="I6" s="12"/>
      <c r="J6" s="4"/>
      <c r="L6" s="14"/>
      <c r="M6" s="22"/>
      <c r="N6" s="23"/>
      <c r="O6" s="24"/>
      <c r="P6" s="12"/>
      <c r="Q6" s="72" t="s">
        <v>135</v>
      </c>
      <c r="R6" s="72"/>
      <c r="S6" s="72"/>
      <c r="T6" s="72"/>
      <c r="U6" s="72"/>
      <c r="V6" s="72"/>
      <c r="W6" s="72"/>
      <c r="X6" s="72"/>
      <c r="Y6" s="72"/>
      <c r="Z6" s="72"/>
      <c r="AA6" s="72"/>
      <c r="AB6" s="72"/>
    </row>
    <row r="7" spans="3:28" hidden="1" x14ac:dyDescent="0.35"/>
    <row r="8" spans="3:28" x14ac:dyDescent="0.35">
      <c r="O8" s="15"/>
      <c r="P8" s="15"/>
      <c r="Q8" s="17"/>
      <c r="R8" s="26" t="s">
        <v>111</v>
      </c>
      <c r="S8" s="59" t="s">
        <v>89</v>
      </c>
      <c r="T8" s="26" t="s">
        <v>90</v>
      </c>
      <c r="U8" s="26" t="s">
        <v>91</v>
      </c>
      <c r="V8" s="26" t="s">
        <v>92</v>
      </c>
      <c r="W8" s="67" t="s">
        <v>95</v>
      </c>
      <c r="X8" s="67"/>
      <c r="Y8" s="67"/>
      <c r="Z8" s="58" t="s">
        <v>93</v>
      </c>
      <c r="AA8" s="26" t="s">
        <v>94</v>
      </c>
      <c r="AB8" s="60" t="s">
        <v>96</v>
      </c>
    </row>
    <row r="9" spans="3:28" x14ac:dyDescent="0.35">
      <c r="O9" s="38" t="s">
        <v>37</v>
      </c>
      <c r="P9" s="36" t="s">
        <v>33</v>
      </c>
      <c r="Q9" s="39" t="s">
        <v>28</v>
      </c>
      <c r="R9" s="37">
        <v>6</v>
      </c>
      <c r="S9" s="37">
        <v>29</v>
      </c>
      <c r="T9" s="37">
        <v>19</v>
      </c>
      <c r="U9" s="37">
        <v>5</v>
      </c>
      <c r="V9" s="37">
        <v>5</v>
      </c>
      <c r="W9" s="38">
        <v>82</v>
      </c>
      <c r="X9" s="37" t="s">
        <v>0</v>
      </c>
      <c r="Y9" s="39">
        <v>42</v>
      </c>
      <c r="Z9" s="37">
        <v>14</v>
      </c>
      <c r="AA9" s="37">
        <v>43</v>
      </c>
      <c r="AB9" s="61">
        <v>0.48275862068965519</v>
      </c>
    </row>
    <row r="10" spans="3:28" x14ac:dyDescent="0.35">
      <c r="O10" s="11" t="s">
        <v>38</v>
      </c>
      <c r="P10" s="8" t="s">
        <v>20</v>
      </c>
      <c r="Q10" s="13" t="s">
        <v>149</v>
      </c>
      <c r="R10" s="2">
        <v>6</v>
      </c>
      <c r="S10" s="9">
        <v>26</v>
      </c>
      <c r="T10" s="9">
        <v>15</v>
      </c>
      <c r="U10" s="9">
        <v>10</v>
      </c>
      <c r="V10" s="9">
        <v>1</v>
      </c>
      <c r="W10" s="11">
        <v>70</v>
      </c>
      <c r="X10" s="9" t="s">
        <v>0</v>
      </c>
      <c r="Y10" s="13">
        <v>34</v>
      </c>
      <c r="Z10" s="9">
        <v>14</v>
      </c>
      <c r="AA10" s="9">
        <v>40</v>
      </c>
      <c r="AB10" s="62">
        <v>0.53846153846153844</v>
      </c>
    </row>
    <row r="11" spans="3:28" x14ac:dyDescent="0.35">
      <c r="O11" s="38" t="s">
        <v>40</v>
      </c>
      <c r="P11" s="36" t="s">
        <v>21</v>
      </c>
      <c r="Q11" s="39" t="s">
        <v>149</v>
      </c>
      <c r="R11" s="37">
        <v>6</v>
      </c>
      <c r="S11" s="37">
        <v>30</v>
      </c>
      <c r="T11" s="37">
        <v>16</v>
      </c>
      <c r="U11" s="37">
        <v>6</v>
      </c>
      <c r="V11" s="37">
        <v>8</v>
      </c>
      <c r="W11" s="38">
        <v>55</v>
      </c>
      <c r="X11" s="37" t="s">
        <v>0</v>
      </c>
      <c r="Y11" s="39">
        <v>30</v>
      </c>
      <c r="Z11" s="37">
        <v>8</v>
      </c>
      <c r="AA11" s="37">
        <v>38</v>
      </c>
      <c r="AB11" s="61">
        <v>0.26666666666666666</v>
      </c>
    </row>
    <row r="12" spans="3:28" x14ac:dyDescent="0.35">
      <c r="O12" s="11" t="s">
        <v>39</v>
      </c>
      <c r="P12" s="8" t="s">
        <v>14</v>
      </c>
      <c r="Q12" s="13" t="s">
        <v>10</v>
      </c>
      <c r="R12" s="9">
        <v>6</v>
      </c>
      <c r="S12" s="9">
        <v>26</v>
      </c>
      <c r="T12" s="9">
        <v>15</v>
      </c>
      <c r="U12" s="9">
        <v>4</v>
      </c>
      <c r="V12" s="9">
        <v>7</v>
      </c>
      <c r="W12" s="11">
        <v>77</v>
      </c>
      <c r="X12" s="9" t="s">
        <v>0</v>
      </c>
      <c r="Y12" s="13">
        <v>63</v>
      </c>
      <c r="Z12" s="9">
        <v>8</v>
      </c>
      <c r="AA12" s="9">
        <v>34</v>
      </c>
      <c r="AB12" s="62">
        <v>0.30769230769230771</v>
      </c>
    </row>
    <row r="13" spans="3:28" x14ac:dyDescent="0.35">
      <c r="O13" s="38" t="s">
        <v>41</v>
      </c>
      <c r="P13" s="36" t="s">
        <v>18</v>
      </c>
      <c r="Q13" s="39" t="s">
        <v>149</v>
      </c>
      <c r="R13" s="37">
        <v>6</v>
      </c>
      <c r="S13" s="37">
        <v>26</v>
      </c>
      <c r="T13" s="37">
        <v>13</v>
      </c>
      <c r="U13" s="37">
        <v>8</v>
      </c>
      <c r="V13" s="37">
        <v>5</v>
      </c>
      <c r="W13" s="38">
        <v>78</v>
      </c>
      <c r="X13" s="37" t="s">
        <v>0</v>
      </c>
      <c r="Y13" s="39">
        <v>56</v>
      </c>
      <c r="Z13" s="37">
        <v>8</v>
      </c>
      <c r="AA13" s="37">
        <v>34</v>
      </c>
      <c r="AB13" s="61">
        <v>0.30769230769230771</v>
      </c>
    </row>
    <row r="14" spans="3:28" x14ac:dyDescent="0.35">
      <c r="O14" s="11" t="s">
        <v>42</v>
      </c>
      <c r="P14" s="8" t="s">
        <v>137</v>
      </c>
      <c r="Q14" s="13" t="s">
        <v>103</v>
      </c>
      <c r="R14" s="9">
        <v>4</v>
      </c>
      <c r="S14" s="9">
        <v>19</v>
      </c>
      <c r="T14" s="9">
        <v>15</v>
      </c>
      <c r="U14" s="9">
        <v>2</v>
      </c>
      <c r="V14" s="9">
        <v>2</v>
      </c>
      <c r="W14" s="11">
        <v>69</v>
      </c>
      <c r="X14" s="9" t="s">
        <v>0</v>
      </c>
      <c r="Y14" s="13">
        <v>26</v>
      </c>
      <c r="Z14" s="9">
        <v>13</v>
      </c>
      <c r="AA14" s="9">
        <v>32</v>
      </c>
      <c r="AB14" s="62">
        <v>0.68421052631578949</v>
      </c>
    </row>
    <row r="15" spans="3:28" x14ac:dyDescent="0.35">
      <c r="O15" s="38" t="s">
        <v>43</v>
      </c>
      <c r="P15" s="36" t="s">
        <v>26</v>
      </c>
      <c r="Q15" s="39" t="s">
        <v>24</v>
      </c>
      <c r="R15" s="37">
        <v>6</v>
      </c>
      <c r="S15" s="37">
        <v>25</v>
      </c>
      <c r="T15" s="37">
        <v>12</v>
      </c>
      <c r="U15" s="37">
        <v>7</v>
      </c>
      <c r="V15" s="37">
        <v>6</v>
      </c>
      <c r="W15" s="38">
        <v>54</v>
      </c>
      <c r="X15" s="37" t="s">
        <v>0</v>
      </c>
      <c r="Y15" s="39">
        <v>50</v>
      </c>
      <c r="Z15" s="37">
        <v>6</v>
      </c>
      <c r="AA15" s="37">
        <v>31</v>
      </c>
      <c r="AB15" s="61">
        <v>0.24</v>
      </c>
    </row>
    <row r="16" spans="3:28" x14ac:dyDescent="0.35">
      <c r="O16" s="11" t="s">
        <v>44</v>
      </c>
      <c r="P16" s="8" t="s">
        <v>29</v>
      </c>
      <c r="Q16" s="13" t="s">
        <v>28</v>
      </c>
      <c r="R16" s="9">
        <v>6</v>
      </c>
      <c r="S16" s="9">
        <v>28</v>
      </c>
      <c r="T16" s="9">
        <v>11</v>
      </c>
      <c r="U16" s="9">
        <v>9</v>
      </c>
      <c r="V16" s="9">
        <v>8</v>
      </c>
      <c r="W16" s="11">
        <v>79</v>
      </c>
      <c r="X16" s="9" t="s">
        <v>0</v>
      </c>
      <c r="Y16" s="13">
        <v>62</v>
      </c>
      <c r="Z16" s="9">
        <v>3</v>
      </c>
      <c r="AA16" s="9">
        <v>31</v>
      </c>
      <c r="AB16" s="62">
        <v>0.10714285714285714</v>
      </c>
    </row>
    <row r="17" spans="15:28" x14ac:dyDescent="0.35">
      <c r="O17" s="38" t="s">
        <v>45</v>
      </c>
      <c r="P17" s="36" t="s">
        <v>12</v>
      </c>
      <c r="Q17" s="39" t="s">
        <v>10</v>
      </c>
      <c r="R17" s="37">
        <v>6</v>
      </c>
      <c r="S17" s="37">
        <v>26</v>
      </c>
      <c r="T17" s="37">
        <v>11</v>
      </c>
      <c r="U17" s="37">
        <v>7</v>
      </c>
      <c r="V17" s="37">
        <v>8</v>
      </c>
      <c r="W17" s="38">
        <v>63</v>
      </c>
      <c r="X17" s="37" t="s">
        <v>0</v>
      </c>
      <c r="Y17" s="39">
        <v>65</v>
      </c>
      <c r="Z17" s="37">
        <v>3</v>
      </c>
      <c r="AA17" s="37">
        <v>29</v>
      </c>
      <c r="AB17" s="61">
        <v>0.11538461538461539</v>
      </c>
    </row>
    <row r="18" spans="15:28" x14ac:dyDescent="0.35">
      <c r="O18" s="11" t="s">
        <v>46</v>
      </c>
      <c r="P18" s="8" t="s">
        <v>112</v>
      </c>
      <c r="Q18" s="13" t="s">
        <v>103</v>
      </c>
      <c r="R18" s="9">
        <v>4</v>
      </c>
      <c r="S18" s="9">
        <v>19</v>
      </c>
      <c r="T18" s="9">
        <v>8</v>
      </c>
      <c r="U18" s="9">
        <v>10</v>
      </c>
      <c r="V18" s="9">
        <v>1</v>
      </c>
      <c r="W18" s="11">
        <v>31</v>
      </c>
      <c r="X18" s="9" t="s">
        <v>0</v>
      </c>
      <c r="Y18" s="13">
        <v>14</v>
      </c>
      <c r="Z18" s="9">
        <v>7</v>
      </c>
      <c r="AA18" s="9">
        <v>26</v>
      </c>
      <c r="AB18" s="62">
        <v>0.36842105263157893</v>
      </c>
    </row>
    <row r="19" spans="15:28" x14ac:dyDescent="0.35">
      <c r="O19" s="38" t="s">
        <v>47</v>
      </c>
      <c r="P19" s="36" t="s">
        <v>31</v>
      </c>
      <c r="Q19" s="39" t="s">
        <v>28</v>
      </c>
      <c r="R19" s="37">
        <v>6</v>
      </c>
      <c r="S19" s="37">
        <v>20</v>
      </c>
      <c r="T19" s="37">
        <v>9</v>
      </c>
      <c r="U19" s="37">
        <v>8</v>
      </c>
      <c r="V19" s="37">
        <v>3</v>
      </c>
      <c r="W19" s="38">
        <v>51</v>
      </c>
      <c r="X19" s="37" t="s">
        <v>0</v>
      </c>
      <c r="Y19" s="39">
        <v>33</v>
      </c>
      <c r="Z19" s="37">
        <v>6</v>
      </c>
      <c r="AA19" s="37">
        <v>26</v>
      </c>
      <c r="AB19" s="61">
        <v>0.3</v>
      </c>
    </row>
    <row r="20" spans="15:28" x14ac:dyDescent="0.35">
      <c r="O20" s="11" t="s">
        <v>48</v>
      </c>
      <c r="P20" s="8" t="s">
        <v>11</v>
      </c>
      <c r="Q20" s="13" t="s">
        <v>10</v>
      </c>
      <c r="R20" s="9">
        <v>4</v>
      </c>
      <c r="S20" s="9">
        <v>20</v>
      </c>
      <c r="T20" s="9">
        <v>9</v>
      </c>
      <c r="U20" s="9">
        <v>7</v>
      </c>
      <c r="V20" s="9">
        <v>4</v>
      </c>
      <c r="W20" s="11">
        <v>59</v>
      </c>
      <c r="X20" s="9" t="s">
        <v>0</v>
      </c>
      <c r="Y20" s="13">
        <v>57</v>
      </c>
      <c r="Z20" s="9">
        <v>5</v>
      </c>
      <c r="AA20" s="9">
        <v>25</v>
      </c>
      <c r="AB20" s="62">
        <v>0.25</v>
      </c>
    </row>
    <row r="21" spans="15:28" x14ac:dyDescent="0.35">
      <c r="O21" s="38" t="s">
        <v>49</v>
      </c>
      <c r="P21" s="36" t="s">
        <v>30</v>
      </c>
      <c r="Q21" s="39" t="s">
        <v>28</v>
      </c>
      <c r="R21" s="37">
        <v>6</v>
      </c>
      <c r="S21" s="37">
        <v>22</v>
      </c>
      <c r="T21" s="37">
        <v>11</v>
      </c>
      <c r="U21" s="37">
        <v>3</v>
      </c>
      <c r="V21" s="37">
        <v>8</v>
      </c>
      <c r="W21" s="38">
        <v>48</v>
      </c>
      <c r="X21" s="37" t="s">
        <v>0</v>
      </c>
      <c r="Y21" s="39">
        <v>37</v>
      </c>
      <c r="Z21" s="37">
        <v>3</v>
      </c>
      <c r="AA21" s="37">
        <v>25</v>
      </c>
      <c r="AB21" s="61">
        <v>0.13636363636363635</v>
      </c>
    </row>
    <row r="22" spans="15:28" x14ac:dyDescent="0.35">
      <c r="O22" s="11" t="s">
        <v>50</v>
      </c>
      <c r="P22" s="8" t="s">
        <v>17</v>
      </c>
      <c r="Q22" s="13" t="s">
        <v>149</v>
      </c>
      <c r="R22" s="9">
        <v>6</v>
      </c>
      <c r="S22" s="9">
        <v>24</v>
      </c>
      <c r="T22" s="9">
        <v>7</v>
      </c>
      <c r="U22" s="9">
        <v>11</v>
      </c>
      <c r="V22" s="9">
        <v>6</v>
      </c>
      <c r="W22" s="11">
        <v>42</v>
      </c>
      <c r="X22" s="9" t="s">
        <v>0</v>
      </c>
      <c r="Y22" s="13">
        <v>41</v>
      </c>
      <c r="Z22" s="9">
        <v>1</v>
      </c>
      <c r="AA22" s="9">
        <v>25</v>
      </c>
      <c r="AB22" s="62">
        <v>4.1666666666666664E-2</v>
      </c>
    </row>
    <row r="23" spans="15:28" x14ac:dyDescent="0.35">
      <c r="O23" s="38" t="s">
        <v>51</v>
      </c>
      <c r="P23" s="36" t="s">
        <v>25</v>
      </c>
      <c r="Q23" s="39" t="s">
        <v>24</v>
      </c>
      <c r="R23" s="37">
        <v>6</v>
      </c>
      <c r="S23" s="37">
        <v>29</v>
      </c>
      <c r="T23" s="37">
        <v>7</v>
      </c>
      <c r="U23" s="37">
        <v>11</v>
      </c>
      <c r="V23" s="37">
        <v>11</v>
      </c>
      <c r="W23" s="38">
        <v>59</v>
      </c>
      <c r="X23" s="37" t="s">
        <v>0</v>
      </c>
      <c r="Y23" s="39">
        <v>72</v>
      </c>
      <c r="Z23" s="37">
        <v>-4</v>
      </c>
      <c r="AA23" s="37">
        <v>25</v>
      </c>
      <c r="AB23" s="61">
        <v>-0.13793103448275862</v>
      </c>
    </row>
    <row r="24" spans="15:28" x14ac:dyDescent="0.35">
      <c r="O24" s="11" t="s">
        <v>52</v>
      </c>
      <c r="P24" s="8" t="s">
        <v>116</v>
      </c>
      <c r="Q24" s="13" t="s">
        <v>117</v>
      </c>
      <c r="R24" s="9">
        <v>4</v>
      </c>
      <c r="S24" s="9">
        <v>18</v>
      </c>
      <c r="T24" s="9">
        <v>11</v>
      </c>
      <c r="U24" s="9">
        <v>1</v>
      </c>
      <c r="V24" s="9">
        <v>6</v>
      </c>
      <c r="W24" s="11">
        <v>53</v>
      </c>
      <c r="X24" s="9" t="s">
        <v>0</v>
      </c>
      <c r="Y24" s="13">
        <v>44</v>
      </c>
      <c r="Z24" s="9">
        <v>5</v>
      </c>
      <c r="AA24" s="9">
        <v>23</v>
      </c>
      <c r="AB24" s="62">
        <v>0.27777777777777779</v>
      </c>
    </row>
    <row r="25" spans="15:28" x14ac:dyDescent="0.35">
      <c r="O25" s="38" t="s">
        <v>53</v>
      </c>
      <c r="P25" s="36" t="s">
        <v>32</v>
      </c>
      <c r="Q25" s="39" t="s">
        <v>28</v>
      </c>
      <c r="R25" s="37">
        <v>6</v>
      </c>
      <c r="S25" s="37">
        <v>23</v>
      </c>
      <c r="T25" s="37">
        <v>11</v>
      </c>
      <c r="U25" s="37">
        <v>1</v>
      </c>
      <c r="V25" s="37">
        <v>11</v>
      </c>
      <c r="W25" s="38">
        <v>74</v>
      </c>
      <c r="X25" s="37" t="s">
        <v>0</v>
      </c>
      <c r="Y25" s="39">
        <v>68</v>
      </c>
      <c r="Z25" s="37">
        <v>0</v>
      </c>
      <c r="AA25" s="37">
        <v>23</v>
      </c>
      <c r="AB25" s="61">
        <v>0</v>
      </c>
    </row>
    <row r="26" spans="15:28" x14ac:dyDescent="0.35">
      <c r="O26" s="11" t="s">
        <v>54</v>
      </c>
      <c r="P26" s="8" t="s">
        <v>120</v>
      </c>
      <c r="Q26" s="13" t="s">
        <v>117</v>
      </c>
      <c r="R26" s="9">
        <v>4</v>
      </c>
      <c r="S26" s="9">
        <v>17</v>
      </c>
      <c r="T26" s="9">
        <v>7</v>
      </c>
      <c r="U26" s="9">
        <v>7</v>
      </c>
      <c r="V26" s="9">
        <v>3</v>
      </c>
      <c r="W26" s="11">
        <v>42</v>
      </c>
      <c r="X26" s="9" t="s">
        <v>0</v>
      </c>
      <c r="Y26" s="13">
        <v>32</v>
      </c>
      <c r="Z26" s="9">
        <v>4</v>
      </c>
      <c r="AA26" s="9">
        <v>21</v>
      </c>
      <c r="AB26" s="62">
        <v>0.23529411764705882</v>
      </c>
    </row>
    <row r="27" spans="15:28" x14ac:dyDescent="0.35">
      <c r="O27" s="38" t="s">
        <v>55</v>
      </c>
      <c r="P27" s="36" t="s">
        <v>115</v>
      </c>
      <c r="Q27" s="39" t="s">
        <v>103</v>
      </c>
      <c r="R27" s="37">
        <v>4</v>
      </c>
      <c r="S27" s="37">
        <v>18</v>
      </c>
      <c r="T27" s="37">
        <v>7</v>
      </c>
      <c r="U27" s="37">
        <v>6</v>
      </c>
      <c r="V27" s="37">
        <v>5</v>
      </c>
      <c r="W27" s="38">
        <v>47</v>
      </c>
      <c r="X27" s="37" t="s">
        <v>0</v>
      </c>
      <c r="Y27" s="39">
        <v>39</v>
      </c>
      <c r="Z27" s="37">
        <v>2</v>
      </c>
      <c r="AA27" s="37">
        <v>20</v>
      </c>
      <c r="AB27" s="61">
        <v>0.1111111111111111</v>
      </c>
    </row>
    <row r="28" spans="15:28" x14ac:dyDescent="0.35">
      <c r="O28" s="11" t="s">
        <v>56</v>
      </c>
      <c r="P28" s="8" t="s">
        <v>139</v>
      </c>
      <c r="Q28" s="13" t="s">
        <v>117</v>
      </c>
      <c r="R28" s="9">
        <v>4</v>
      </c>
      <c r="S28" s="9">
        <v>14</v>
      </c>
      <c r="T28" s="9">
        <v>8</v>
      </c>
      <c r="U28" s="9">
        <v>3</v>
      </c>
      <c r="V28" s="9">
        <v>3</v>
      </c>
      <c r="W28" s="11">
        <v>45</v>
      </c>
      <c r="X28" s="9" t="s">
        <v>0</v>
      </c>
      <c r="Y28" s="13">
        <v>31</v>
      </c>
      <c r="Z28" s="9">
        <v>5</v>
      </c>
      <c r="AA28" s="9">
        <v>19</v>
      </c>
      <c r="AB28" s="62">
        <v>0.35714285714285715</v>
      </c>
    </row>
    <row r="29" spans="15:28" x14ac:dyDescent="0.35">
      <c r="O29" s="38" t="s">
        <v>57</v>
      </c>
      <c r="P29" s="36" t="s">
        <v>138</v>
      </c>
      <c r="Q29" s="39" t="s">
        <v>24</v>
      </c>
      <c r="R29" s="37">
        <v>6</v>
      </c>
      <c r="S29" s="37">
        <v>28</v>
      </c>
      <c r="T29" s="37">
        <v>6</v>
      </c>
      <c r="U29" s="37">
        <v>7</v>
      </c>
      <c r="V29" s="37">
        <v>15</v>
      </c>
      <c r="W29" s="38">
        <v>62</v>
      </c>
      <c r="X29" s="37" t="s">
        <v>0</v>
      </c>
      <c r="Y29" s="39">
        <v>75</v>
      </c>
      <c r="Z29" s="37">
        <v>-9</v>
      </c>
      <c r="AA29" s="37">
        <v>19</v>
      </c>
      <c r="AB29" s="61">
        <v>-0.32142857142857145</v>
      </c>
    </row>
    <row r="30" spans="15:28" x14ac:dyDescent="0.35">
      <c r="O30" s="11" t="s">
        <v>58</v>
      </c>
      <c r="P30" s="8" t="s">
        <v>119</v>
      </c>
      <c r="Q30" s="13" t="s">
        <v>104</v>
      </c>
      <c r="R30" s="9">
        <v>4</v>
      </c>
      <c r="S30" s="9">
        <v>15</v>
      </c>
      <c r="T30" s="9">
        <v>8</v>
      </c>
      <c r="U30" s="9">
        <v>2</v>
      </c>
      <c r="V30" s="9">
        <v>5</v>
      </c>
      <c r="W30" s="11">
        <v>45</v>
      </c>
      <c r="X30" s="9" t="s">
        <v>0</v>
      </c>
      <c r="Y30" s="13">
        <v>28</v>
      </c>
      <c r="Z30" s="9">
        <v>3</v>
      </c>
      <c r="AA30" s="9">
        <v>18</v>
      </c>
      <c r="AB30" s="62">
        <v>0.2</v>
      </c>
    </row>
    <row r="31" spans="15:28" x14ac:dyDescent="0.35">
      <c r="O31" s="38" t="s">
        <v>59</v>
      </c>
      <c r="P31" s="36" t="s">
        <v>22</v>
      </c>
      <c r="Q31" s="39" t="s">
        <v>149</v>
      </c>
      <c r="R31" s="37">
        <v>6</v>
      </c>
      <c r="S31" s="37">
        <v>18</v>
      </c>
      <c r="T31" s="37">
        <v>7</v>
      </c>
      <c r="U31" s="37">
        <v>4</v>
      </c>
      <c r="V31" s="37">
        <v>7</v>
      </c>
      <c r="W31" s="38">
        <v>36</v>
      </c>
      <c r="X31" s="37" t="s">
        <v>0</v>
      </c>
      <c r="Y31" s="39">
        <v>27</v>
      </c>
      <c r="Z31" s="37">
        <v>0</v>
      </c>
      <c r="AA31" s="37">
        <v>18</v>
      </c>
      <c r="AB31" s="61">
        <v>0</v>
      </c>
    </row>
    <row r="32" spans="15:28" x14ac:dyDescent="0.35">
      <c r="O32" s="11" t="s">
        <v>60</v>
      </c>
      <c r="P32" s="8" t="s">
        <v>123</v>
      </c>
      <c r="Q32" s="13" t="s">
        <v>103</v>
      </c>
      <c r="R32" s="9">
        <v>4</v>
      </c>
      <c r="S32" s="9">
        <v>15</v>
      </c>
      <c r="T32" s="9">
        <v>5</v>
      </c>
      <c r="U32" s="9">
        <v>7</v>
      </c>
      <c r="V32" s="9">
        <v>3</v>
      </c>
      <c r="W32" s="11">
        <v>47</v>
      </c>
      <c r="X32" s="9" t="s">
        <v>0</v>
      </c>
      <c r="Y32" s="13">
        <v>35</v>
      </c>
      <c r="Z32" s="9">
        <v>2</v>
      </c>
      <c r="AA32" s="9">
        <v>17</v>
      </c>
      <c r="AB32" s="62">
        <v>0.13333333333333333</v>
      </c>
    </row>
    <row r="33" spans="15:28" x14ac:dyDescent="0.35">
      <c r="O33" s="38" t="s">
        <v>61</v>
      </c>
      <c r="P33" s="36" t="s">
        <v>121</v>
      </c>
      <c r="Q33" s="39" t="s">
        <v>117</v>
      </c>
      <c r="R33" s="37">
        <v>4</v>
      </c>
      <c r="S33" s="37">
        <v>16</v>
      </c>
      <c r="T33" s="37">
        <v>5</v>
      </c>
      <c r="U33" s="37">
        <v>6</v>
      </c>
      <c r="V33" s="37">
        <v>5</v>
      </c>
      <c r="W33" s="38">
        <v>48</v>
      </c>
      <c r="X33" s="37" t="s">
        <v>0</v>
      </c>
      <c r="Y33" s="39">
        <v>27</v>
      </c>
      <c r="Z33" s="37">
        <v>0</v>
      </c>
      <c r="AA33" s="37">
        <v>16</v>
      </c>
      <c r="AB33" s="61">
        <v>0</v>
      </c>
    </row>
    <row r="34" spans="15:28" x14ac:dyDescent="0.35">
      <c r="O34" s="11" t="s">
        <v>62</v>
      </c>
      <c r="P34" s="8" t="s">
        <v>122</v>
      </c>
      <c r="Q34" s="13" t="s">
        <v>28</v>
      </c>
      <c r="R34" s="9">
        <v>4</v>
      </c>
      <c r="S34" s="9">
        <v>13</v>
      </c>
      <c r="T34" s="9">
        <v>6</v>
      </c>
      <c r="U34" s="9">
        <v>3</v>
      </c>
      <c r="V34" s="9">
        <v>4</v>
      </c>
      <c r="W34" s="11">
        <v>27</v>
      </c>
      <c r="X34" s="9" t="s">
        <v>0</v>
      </c>
      <c r="Y34" s="13">
        <v>21</v>
      </c>
      <c r="Z34" s="9">
        <v>2</v>
      </c>
      <c r="AA34" s="9">
        <v>15</v>
      </c>
      <c r="AB34" s="62">
        <v>0.15384615384615385</v>
      </c>
    </row>
    <row r="35" spans="15:28" x14ac:dyDescent="0.35">
      <c r="O35" s="38" t="s">
        <v>63</v>
      </c>
      <c r="P35" s="36" t="s">
        <v>118</v>
      </c>
      <c r="Q35" s="39" t="s">
        <v>117</v>
      </c>
      <c r="R35" s="37">
        <v>4</v>
      </c>
      <c r="S35" s="37">
        <v>15</v>
      </c>
      <c r="T35" s="37">
        <v>6</v>
      </c>
      <c r="U35" s="37">
        <v>3</v>
      </c>
      <c r="V35" s="37">
        <v>6</v>
      </c>
      <c r="W35" s="38">
        <v>39</v>
      </c>
      <c r="X35" s="37" t="s">
        <v>0</v>
      </c>
      <c r="Y35" s="39">
        <v>44</v>
      </c>
      <c r="Z35" s="37">
        <v>0</v>
      </c>
      <c r="AA35" s="37">
        <v>15</v>
      </c>
      <c r="AB35" s="61">
        <v>0</v>
      </c>
    </row>
    <row r="36" spans="15:28" x14ac:dyDescent="0.35">
      <c r="O36" s="11" t="s">
        <v>64</v>
      </c>
      <c r="P36" s="8" t="s">
        <v>129</v>
      </c>
      <c r="Q36" s="13" t="s">
        <v>104</v>
      </c>
      <c r="R36" s="9">
        <v>4</v>
      </c>
      <c r="S36" s="9">
        <v>16</v>
      </c>
      <c r="T36" s="9">
        <v>6</v>
      </c>
      <c r="U36" s="9">
        <v>3</v>
      </c>
      <c r="V36" s="9">
        <v>7</v>
      </c>
      <c r="W36" s="11">
        <v>48</v>
      </c>
      <c r="X36" s="9" t="s">
        <v>0</v>
      </c>
      <c r="Y36" s="13">
        <v>44</v>
      </c>
      <c r="Z36" s="9">
        <v>-1</v>
      </c>
      <c r="AA36" s="9">
        <v>15</v>
      </c>
      <c r="AB36" s="62">
        <v>-6.25E-2</v>
      </c>
    </row>
    <row r="37" spans="15:28" x14ac:dyDescent="0.35">
      <c r="O37" s="38" t="s">
        <v>65</v>
      </c>
      <c r="P37" s="36" t="s">
        <v>125</v>
      </c>
      <c r="Q37" s="39" t="s">
        <v>104</v>
      </c>
      <c r="R37" s="37">
        <v>4</v>
      </c>
      <c r="S37" s="37">
        <v>15</v>
      </c>
      <c r="T37" s="37">
        <v>5</v>
      </c>
      <c r="U37" s="37">
        <v>4</v>
      </c>
      <c r="V37" s="37">
        <v>6</v>
      </c>
      <c r="W37" s="38">
        <v>24</v>
      </c>
      <c r="X37" s="37" t="s">
        <v>0</v>
      </c>
      <c r="Y37" s="39">
        <v>26</v>
      </c>
      <c r="Z37" s="37">
        <v>-1</v>
      </c>
      <c r="AA37" s="37">
        <v>14</v>
      </c>
      <c r="AB37" s="61">
        <v>-6.6666666666666666E-2</v>
      </c>
    </row>
    <row r="38" spans="15:28" x14ac:dyDescent="0.35">
      <c r="O38" s="11" t="s">
        <v>66</v>
      </c>
      <c r="P38" s="8" t="s">
        <v>36</v>
      </c>
      <c r="Q38" s="13" t="s">
        <v>24</v>
      </c>
      <c r="R38" s="9">
        <v>6</v>
      </c>
      <c r="S38" s="9">
        <v>19</v>
      </c>
      <c r="T38" s="9">
        <v>5</v>
      </c>
      <c r="U38" s="9">
        <v>4</v>
      </c>
      <c r="V38" s="9">
        <v>10</v>
      </c>
      <c r="W38" s="11">
        <v>31</v>
      </c>
      <c r="X38" s="9" t="s">
        <v>0</v>
      </c>
      <c r="Y38" s="13">
        <v>49</v>
      </c>
      <c r="Z38" s="9">
        <v>-5</v>
      </c>
      <c r="AA38" s="9">
        <v>14</v>
      </c>
      <c r="AB38" s="62">
        <v>-0.26315789473684209</v>
      </c>
    </row>
    <row r="39" spans="15:28" x14ac:dyDescent="0.35">
      <c r="O39" s="38" t="s">
        <v>67</v>
      </c>
      <c r="P39" s="36" t="s">
        <v>126</v>
      </c>
      <c r="Q39" s="39" t="s">
        <v>104</v>
      </c>
      <c r="R39" s="37">
        <v>4</v>
      </c>
      <c r="S39" s="37">
        <v>14</v>
      </c>
      <c r="T39" s="37">
        <v>2</v>
      </c>
      <c r="U39" s="37">
        <v>8</v>
      </c>
      <c r="V39" s="37">
        <v>4</v>
      </c>
      <c r="W39" s="38">
        <v>19</v>
      </c>
      <c r="X39" s="37" t="s">
        <v>0</v>
      </c>
      <c r="Y39" s="39">
        <v>21</v>
      </c>
      <c r="Z39" s="37">
        <v>-2</v>
      </c>
      <c r="AA39" s="37">
        <v>12</v>
      </c>
      <c r="AB39" s="61">
        <v>-0.14285714285714285</v>
      </c>
    </row>
    <row r="40" spans="15:28" x14ac:dyDescent="0.35">
      <c r="O40" s="11" t="s">
        <v>68</v>
      </c>
      <c r="P40" s="8" t="s">
        <v>113</v>
      </c>
      <c r="Q40" s="13" t="s">
        <v>103</v>
      </c>
      <c r="R40" s="9">
        <v>4</v>
      </c>
      <c r="S40" s="9">
        <v>15</v>
      </c>
      <c r="T40" s="9">
        <v>4</v>
      </c>
      <c r="U40" s="9">
        <v>4</v>
      </c>
      <c r="V40" s="9">
        <v>7</v>
      </c>
      <c r="W40" s="11">
        <v>41</v>
      </c>
      <c r="X40" s="9" t="s">
        <v>0</v>
      </c>
      <c r="Y40" s="13">
        <v>43</v>
      </c>
      <c r="Z40" s="9">
        <v>-3</v>
      </c>
      <c r="AA40" s="9">
        <v>12</v>
      </c>
      <c r="AB40" s="62">
        <v>-0.2</v>
      </c>
    </row>
    <row r="41" spans="15:28" x14ac:dyDescent="0.35">
      <c r="O41" s="38" t="s">
        <v>69</v>
      </c>
      <c r="P41" s="36" t="s">
        <v>140</v>
      </c>
      <c r="Q41" s="39" t="s">
        <v>104</v>
      </c>
      <c r="R41" s="37">
        <v>4</v>
      </c>
      <c r="S41" s="37">
        <v>12</v>
      </c>
      <c r="T41" s="37">
        <v>3</v>
      </c>
      <c r="U41" s="37">
        <v>5</v>
      </c>
      <c r="V41" s="37">
        <v>4</v>
      </c>
      <c r="W41" s="38">
        <v>22</v>
      </c>
      <c r="X41" s="37" t="s">
        <v>0</v>
      </c>
      <c r="Y41" s="39">
        <v>23</v>
      </c>
      <c r="Z41" s="37">
        <v>-1</v>
      </c>
      <c r="AA41" s="37">
        <v>11</v>
      </c>
      <c r="AB41" s="61">
        <v>-8.3333333333333329E-2</v>
      </c>
    </row>
    <row r="42" spans="15:28" x14ac:dyDescent="0.35">
      <c r="O42" s="11" t="s">
        <v>70</v>
      </c>
      <c r="P42" s="8" t="s">
        <v>124</v>
      </c>
      <c r="Q42" s="13" t="s">
        <v>104</v>
      </c>
      <c r="R42" s="9">
        <v>4</v>
      </c>
      <c r="S42" s="9">
        <v>14</v>
      </c>
      <c r="T42" s="9">
        <v>4</v>
      </c>
      <c r="U42" s="9">
        <v>3</v>
      </c>
      <c r="V42" s="9">
        <v>7</v>
      </c>
      <c r="W42" s="11">
        <v>25</v>
      </c>
      <c r="X42" s="9" t="s">
        <v>0</v>
      </c>
      <c r="Y42" s="13">
        <v>38</v>
      </c>
      <c r="Z42" s="9">
        <v>-3</v>
      </c>
      <c r="AA42" s="9">
        <v>11</v>
      </c>
      <c r="AB42" s="62">
        <v>-0.21428571428571427</v>
      </c>
    </row>
    <row r="43" spans="15:28" x14ac:dyDescent="0.35">
      <c r="O43" s="38" t="s">
        <v>71</v>
      </c>
      <c r="P43" s="36" t="s">
        <v>34</v>
      </c>
      <c r="Q43" s="39" t="s">
        <v>28</v>
      </c>
      <c r="R43" s="37">
        <v>6</v>
      </c>
      <c r="S43" s="37">
        <v>15</v>
      </c>
      <c r="T43" s="37">
        <v>3</v>
      </c>
      <c r="U43" s="37">
        <v>5</v>
      </c>
      <c r="V43" s="37">
        <v>7</v>
      </c>
      <c r="W43" s="38">
        <v>28</v>
      </c>
      <c r="X43" s="37" t="s">
        <v>0</v>
      </c>
      <c r="Y43" s="39">
        <v>42</v>
      </c>
      <c r="Z43" s="37">
        <v>-4</v>
      </c>
      <c r="AA43" s="37">
        <v>11</v>
      </c>
      <c r="AB43" s="61">
        <v>-0.26666666666666666</v>
      </c>
    </row>
    <row r="44" spans="15:28" x14ac:dyDescent="0.35">
      <c r="O44" s="11" t="s">
        <v>72</v>
      </c>
      <c r="P44" s="8" t="s">
        <v>141</v>
      </c>
      <c r="Q44" s="13" t="s">
        <v>103</v>
      </c>
      <c r="R44" s="9">
        <v>2</v>
      </c>
      <c r="S44" s="9">
        <v>8</v>
      </c>
      <c r="T44" s="9">
        <v>4</v>
      </c>
      <c r="U44" s="9">
        <v>2</v>
      </c>
      <c r="V44" s="9">
        <v>2</v>
      </c>
      <c r="W44" s="11">
        <v>18</v>
      </c>
      <c r="X44" s="9" t="s">
        <v>0</v>
      </c>
      <c r="Y44" s="13">
        <v>11</v>
      </c>
      <c r="Z44" s="9">
        <v>2</v>
      </c>
      <c r="AA44" s="9">
        <v>10</v>
      </c>
      <c r="AB44" s="62">
        <v>0.25</v>
      </c>
    </row>
    <row r="45" spans="15:28" x14ac:dyDescent="0.35">
      <c r="O45" s="38" t="s">
        <v>73</v>
      </c>
      <c r="P45" s="36" t="s">
        <v>134</v>
      </c>
      <c r="Q45" s="39" t="s">
        <v>10</v>
      </c>
      <c r="R45" s="37">
        <v>4</v>
      </c>
      <c r="S45" s="37">
        <v>12</v>
      </c>
      <c r="T45" s="37">
        <v>4</v>
      </c>
      <c r="U45" s="37">
        <v>2</v>
      </c>
      <c r="V45" s="37">
        <v>6</v>
      </c>
      <c r="W45" s="38">
        <v>32</v>
      </c>
      <c r="X45" s="37" t="s">
        <v>0</v>
      </c>
      <c r="Y45" s="39">
        <v>53</v>
      </c>
      <c r="Z45" s="37">
        <v>-2</v>
      </c>
      <c r="AA45" s="37">
        <v>10</v>
      </c>
      <c r="AB45" s="61">
        <v>-0.16666666666666666</v>
      </c>
    </row>
    <row r="46" spans="15:28" x14ac:dyDescent="0.35">
      <c r="O46" s="11" t="s">
        <v>74</v>
      </c>
      <c r="P46" s="8" t="s">
        <v>23</v>
      </c>
      <c r="Q46" s="13" t="s">
        <v>149</v>
      </c>
      <c r="R46" s="9">
        <v>6</v>
      </c>
      <c r="S46" s="9">
        <v>11</v>
      </c>
      <c r="T46" s="9">
        <v>2</v>
      </c>
      <c r="U46" s="9">
        <v>5</v>
      </c>
      <c r="V46" s="9">
        <v>4</v>
      </c>
      <c r="W46" s="11">
        <v>28</v>
      </c>
      <c r="X46" s="9" t="s">
        <v>0</v>
      </c>
      <c r="Y46" s="13">
        <v>26</v>
      </c>
      <c r="Z46" s="9">
        <v>-2</v>
      </c>
      <c r="AA46" s="9">
        <v>9</v>
      </c>
      <c r="AB46" s="62">
        <v>-0.18181818181818182</v>
      </c>
    </row>
    <row r="47" spans="15:28" x14ac:dyDescent="0.35">
      <c r="O47" s="38" t="s">
        <v>75</v>
      </c>
      <c r="P47" s="36" t="s">
        <v>35</v>
      </c>
      <c r="Q47" s="39" t="s">
        <v>24</v>
      </c>
      <c r="R47" s="37">
        <v>6</v>
      </c>
      <c r="S47" s="37">
        <v>18</v>
      </c>
      <c r="T47" s="37">
        <v>2</v>
      </c>
      <c r="U47" s="37">
        <v>5</v>
      </c>
      <c r="V47" s="37">
        <v>11</v>
      </c>
      <c r="W47" s="38">
        <v>22</v>
      </c>
      <c r="X47" s="37" t="s">
        <v>0</v>
      </c>
      <c r="Y47" s="39">
        <v>45</v>
      </c>
      <c r="Z47" s="37">
        <v>-9</v>
      </c>
      <c r="AA47" s="37">
        <v>9</v>
      </c>
      <c r="AB47" s="61">
        <v>-0.5</v>
      </c>
    </row>
    <row r="48" spans="15:28" x14ac:dyDescent="0.35">
      <c r="O48" s="11" t="s">
        <v>76</v>
      </c>
      <c r="P48" s="8" t="s">
        <v>133</v>
      </c>
      <c r="Q48" s="13" t="s">
        <v>10</v>
      </c>
      <c r="R48" s="9">
        <v>4</v>
      </c>
      <c r="S48" s="9">
        <v>13</v>
      </c>
      <c r="T48" s="9">
        <v>3</v>
      </c>
      <c r="U48" s="9">
        <v>2</v>
      </c>
      <c r="V48" s="9">
        <v>8</v>
      </c>
      <c r="W48" s="11">
        <v>21</v>
      </c>
      <c r="X48" s="9" t="s">
        <v>0</v>
      </c>
      <c r="Y48" s="13">
        <v>41</v>
      </c>
      <c r="Z48" s="9">
        <v>-5</v>
      </c>
      <c r="AA48" s="9">
        <v>8</v>
      </c>
      <c r="AB48" s="62">
        <v>-0.38461538461538464</v>
      </c>
    </row>
    <row r="49" spans="15:28" x14ac:dyDescent="0.35">
      <c r="O49" s="38" t="s">
        <v>77</v>
      </c>
      <c r="P49" s="36" t="s">
        <v>16</v>
      </c>
      <c r="Q49" s="39" t="s">
        <v>10</v>
      </c>
      <c r="R49" s="37">
        <v>4</v>
      </c>
      <c r="S49" s="37">
        <v>14</v>
      </c>
      <c r="T49" s="37">
        <v>2</v>
      </c>
      <c r="U49" s="37">
        <v>4</v>
      </c>
      <c r="V49" s="37">
        <v>8</v>
      </c>
      <c r="W49" s="38">
        <v>18</v>
      </c>
      <c r="X49" s="37" t="s">
        <v>0</v>
      </c>
      <c r="Y49" s="39">
        <v>33</v>
      </c>
      <c r="Z49" s="37">
        <v>-6</v>
      </c>
      <c r="AA49" s="37">
        <v>8</v>
      </c>
      <c r="AB49" s="61">
        <v>-0.42857142857142855</v>
      </c>
    </row>
    <row r="50" spans="15:28" x14ac:dyDescent="0.35">
      <c r="O50" s="11" t="s">
        <v>78</v>
      </c>
      <c r="P50" s="8" t="s">
        <v>19</v>
      </c>
      <c r="Q50" s="13" t="s">
        <v>149</v>
      </c>
      <c r="R50" s="9">
        <v>6</v>
      </c>
      <c r="S50" s="9">
        <v>15</v>
      </c>
      <c r="T50" s="9">
        <v>2</v>
      </c>
      <c r="U50" s="9">
        <v>4</v>
      </c>
      <c r="V50" s="9">
        <v>9</v>
      </c>
      <c r="W50" s="11">
        <v>26</v>
      </c>
      <c r="X50" s="9" t="s">
        <v>0</v>
      </c>
      <c r="Y50" s="13">
        <v>43</v>
      </c>
      <c r="Z50" s="9">
        <v>-7</v>
      </c>
      <c r="AA50" s="9">
        <v>8</v>
      </c>
      <c r="AB50" s="62">
        <v>-0.46666666666666667</v>
      </c>
    </row>
    <row r="51" spans="15:28" x14ac:dyDescent="0.35">
      <c r="O51" s="38" t="s">
        <v>79</v>
      </c>
      <c r="P51" s="36" t="s">
        <v>142</v>
      </c>
      <c r="Q51" s="39" t="s">
        <v>104</v>
      </c>
      <c r="R51" s="37">
        <v>2</v>
      </c>
      <c r="S51" s="37">
        <v>8</v>
      </c>
      <c r="T51" s="37">
        <v>2</v>
      </c>
      <c r="U51" s="37">
        <v>3</v>
      </c>
      <c r="V51" s="37">
        <v>3</v>
      </c>
      <c r="W51" s="38">
        <v>17</v>
      </c>
      <c r="X51" s="37" t="s">
        <v>0</v>
      </c>
      <c r="Y51" s="39">
        <v>16</v>
      </c>
      <c r="Z51" s="37">
        <v>-1</v>
      </c>
      <c r="AA51" s="37">
        <v>7</v>
      </c>
      <c r="AB51" s="61">
        <v>-0.125</v>
      </c>
    </row>
    <row r="52" spans="15:28" x14ac:dyDescent="0.35">
      <c r="O52" s="11" t="s">
        <v>80</v>
      </c>
      <c r="P52" s="8" t="s">
        <v>13</v>
      </c>
      <c r="Q52" s="13" t="s">
        <v>10</v>
      </c>
      <c r="R52" s="9">
        <v>6</v>
      </c>
      <c r="S52" s="9">
        <v>13</v>
      </c>
      <c r="T52" s="9">
        <v>2</v>
      </c>
      <c r="U52" s="9">
        <v>2</v>
      </c>
      <c r="V52" s="9">
        <v>9</v>
      </c>
      <c r="W52" s="11">
        <v>17</v>
      </c>
      <c r="X52" s="9" t="s">
        <v>0</v>
      </c>
      <c r="Y52" s="13">
        <v>42</v>
      </c>
      <c r="Z52" s="9">
        <v>-7</v>
      </c>
      <c r="AA52" s="9">
        <v>6</v>
      </c>
      <c r="AB52" s="62">
        <v>-0.53846153846153844</v>
      </c>
    </row>
    <row r="53" spans="15:28" x14ac:dyDescent="0.35">
      <c r="O53" s="38" t="s">
        <v>81</v>
      </c>
      <c r="P53" s="36" t="s">
        <v>27</v>
      </c>
      <c r="Q53" s="39" t="s">
        <v>24</v>
      </c>
      <c r="R53" s="37">
        <v>6</v>
      </c>
      <c r="S53" s="37">
        <v>13</v>
      </c>
      <c r="T53" s="37">
        <v>1</v>
      </c>
      <c r="U53" s="37">
        <v>3</v>
      </c>
      <c r="V53" s="37">
        <v>9</v>
      </c>
      <c r="W53" s="38">
        <v>16</v>
      </c>
      <c r="X53" s="37" t="s">
        <v>0</v>
      </c>
      <c r="Y53" s="39">
        <v>44</v>
      </c>
      <c r="Z53" s="37">
        <v>-8</v>
      </c>
      <c r="AA53" s="37">
        <v>5</v>
      </c>
      <c r="AB53" s="61">
        <v>-0.61538461538461542</v>
      </c>
    </row>
    <row r="54" spans="15:28" x14ac:dyDescent="0.35">
      <c r="O54" s="11" t="s">
        <v>82</v>
      </c>
      <c r="P54" s="8" t="s">
        <v>127</v>
      </c>
      <c r="Q54" s="13" t="s">
        <v>117</v>
      </c>
      <c r="R54" s="9">
        <v>2</v>
      </c>
      <c r="S54" s="9">
        <v>4</v>
      </c>
      <c r="T54" s="9">
        <v>2</v>
      </c>
      <c r="U54" s="9">
        <v>0</v>
      </c>
      <c r="V54" s="9">
        <v>2</v>
      </c>
      <c r="W54" s="11">
        <v>13</v>
      </c>
      <c r="X54" s="9" t="s">
        <v>0</v>
      </c>
      <c r="Y54" s="13">
        <v>16</v>
      </c>
      <c r="Z54" s="9">
        <v>0</v>
      </c>
      <c r="AA54" s="9">
        <v>4</v>
      </c>
      <c r="AB54" s="62">
        <v>0</v>
      </c>
    </row>
    <row r="55" spans="15:28" x14ac:dyDescent="0.35">
      <c r="O55" s="38" t="s">
        <v>83</v>
      </c>
      <c r="P55" s="36" t="s">
        <v>143</v>
      </c>
      <c r="Q55" s="39" t="s">
        <v>117</v>
      </c>
      <c r="R55" s="37">
        <v>2</v>
      </c>
      <c r="S55" s="37">
        <v>5</v>
      </c>
      <c r="T55" s="37">
        <v>2</v>
      </c>
      <c r="U55" s="37">
        <v>0</v>
      </c>
      <c r="V55" s="37">
        <v>3</v>
      </c>
      <c r="W55" s="38">
        <v>6</v>
      </c>
      <c r="X55" s="37" t="s">
        <v>0</v>
      </c>
      <c r="Y55" s="39">
        <v>10</v>
      </c>
      <c r="Z55" s="37">
        <v>-1</v>
      </c>
      <c r="AA55" s="37">
        <v>4</v>
      </c>
      <c r="AB55" s="61">
        <v>-0.2</v>
      </c>
    </row>
    <row r="56" spans="15:28" x14ac:dyDescent="0.35">
      <c r="O56" s="11" t="s">
        <v>84</v>
      </c>
      <c r="P56" s="8" t="s">
        <v>128</v>
      </c>
      <c r="Q56" s="13" t="s">
        <v>117</v>
      </c>
      <c r="R56" s="9">
        <v>4</v>
      </c>
      <c r="S56" s="9">
        <v>9</v>
      </c>
      <c r="T56" s="9">
        <v>2</v>
      </c>
      <c r="U56" s="9">
        <v>0</v>
      </c>
      <c r="V56" s="9">
        <v>7</v>
      </c>
      <c r="W56" s="11">
        <v>13</v>
      </c>
      <c r="X56" s="9" t="s">
        <v>0</v>
      </c>
      <c r="Y56" s="13">
        <v>31</v>
      </c>
      <c r="Z56" s="9">
        <v>-5</v>
      </c>
      <c r="AA56" s="9">
        <v>4</v>
      </c>
      <c r="AB56" s="62">
        <v>-0.55555555555555558</v>
      </c>
    </row>
    <row r="57" spans="15:28" x14ac:dyDescent="0.35">
      <c r="O57" s="38" t="s">
        <v>85</v>
      </c>
      <c r="P57" s="36" t="s">
        <v>130</v>
      </c>
      <c r="Q57" s="39" t="s">
        <v>24</v>
      </c>
      <c r="R57" s="37">
        <v>4</v>
      </c>
      <c r="S57" s="37">
        <v>10</v>
      </c>
      <c r="T57" s="37">
        <v>0</v>
      </c>
      <c r="U57" s="37">
        <v>4</v>
      </c>
      <c r="V57" s="37">
        <v>6</v>
      </c>
      <c r="W57" s="38">
        <v>6</v>
      </c>
      <c r="X57" s="37" t="s">
        <v>0</v>
      </c>
      <c r="Y57" s="39">
        <v>20</v>
      </c>
      <c r="Z57" s="37">
        <v>-6</v>
      </c>
      <c r="AA57" s="37">
        <v>4</v>
      </c>
      <c r="AB57" s="61">
        <v>-0.6</v>
      </c>
    </row>
    <row r="58" spans="15:28" x14ac:dyDescent="0.35">
      <c r="O58" s="11" t="s">
        <v>86</v>
      </c>
      <c r="P58" s="8" t="s">
        <v>131</v>
      </c>
      <c r="Q58" s="13" t="s">
        <v>10</v>
      </c>
      <c r="R58" s="9">
        <v>4</v>
      </c>
      <c r="S58" s="9">
        <v>11</v>
      </c>
      <c r="T58" s="9">
        <v>1</v>
      </c>
      <c r="U58" s="9">
        <v>2</v>
      </c>
      <c r="V58" s="9">
        <v>8</v>
      </c>
      <c r="W58" s="11">
        <v>21</v>
      </c>
      <c r="X58" s="9" t="s">
        <v>0</v>
      </c>
      <c r="Y58" s="13">
        <v>46</v>
      </c>
      <c r="Z58" s="9">
        <v>-7</v>
      </c>
      <c r="AA58" s="9">
        <v>4</v>
      </c>
      <c r="AB58" s="62">
        <v>-0.63636363636363635</v>
      </c>
    </row>
    <row r="59" spans="15:28" x14ac:dyDescent="0.35">
      <c r="O59" s="38" t="s">
        <v>87</v>
      </c>
      <c r="P59" s="36" t="s">
        <v>15</v>
      </c>
      <c r="Q59" s="39" t="s">
        <v>10</v>
      </c>
      <c r="R59" s="37">
        <v>6</v>
      </c>
      <c r="S59" s="37">
        <v>15</v>
      </c>
      <c r="T59" s="37">
        <v>0</v>
      </c>
      <c r="U59" s="37">
        <v>4</v>
      </c>
      <c r="V59" s="37">
        <v>11</v>
      </c>
      <c r="W59" s="38">
        <v>32</v>
      </c>
      <c r="X59" s="37" t="s">
        <v>0</v>
      </c>
      <c r="Y59" s="39">
        <v>70</v>
      </c>
      <c r="Z59" s="37">
        <v>-11</v>
      </c>
      <c r="AA59" s="37">
        <v>4</v>
      </c>
      <c r="AB59" s="61">
        <v>-0.73333333333333328</v>
      </c>
    </row>
    <row r="60" spans="15:28" x14ac:dyDescent="0.35">
      <c r="O60" s="11" t="s">
        <v>88</v>
      </c>
      <c r="P60" s="8" t="s">
        <v>114</v>
      </c>
      <c r="Q60" s="13" t="s">
        <v>103</v>
      </c>
      <c r="R60" s="9">
        <v>3</v>
      </c>
      <c r="S60" s="9">
        <v>4</v>
      </c>
      <c r="T60" s="9">
        <v>0</v>
      </c>
      <c r="U60" s="9">
        <v>2</v>
      </c>
      <c r="V60" s="9">
        <v>2</v>
      </c>
      <c r="W60" s="11">
        <v>6</v>
      </c>
      <c r="X60" s="9" t="s">
        <v>0</v>
      </c>
      <c r="Y60" s="13">
        <v>10</v>
      </c>
      <c r="Z60" s="9">
        <v>-2</v>
      </c>
      <c r="AA60" s="9">
        <v>2</v>
      </c>
      <c r="AB60" s="62">
        <v>-0.5</v>
      </c>
    </row>
    <row r="61" spans="15:28" x14ac:dyDescent="0.35">
      <c r="O61" s="38" t="s">
        <v>144</v>
      </c>
      <c r="P61" s="36" t="s">
        <v>132</v>
      </c>
      <c r="Q61" s="39" t="s">
        <v>104</v>
      </c>
      <c r="R61" s="37">
        <v>4</v>
      </c>
      <c r="S61" s="37">
        <v>6</v>
      </c>
      <c r="T61" s="37">
        <v>0</v>
      </c>
      <c r="U61" s="37">
        <v>1</v>
      </c>
      <c r="V61" s="37">
        <v>5</v>
      </c>
      <c r="W61" s="38">
        <v>9</v>
      </c>
      <c r="X61" s="37" t="s">
        <v>0</v>
      </c>
      <c r="Y61" s="39">
        <v>23</v>
      </c>
      <c r="Z61" s="37">
        <v>-5</v>
      </c>
      <c r="AA61" s="37">
        <v>1</v>
      </c>
      <c r="AB61" s="61">
        <v>-0.83333333333333337</v>
      </c>
    </row>
    <row r="62" spans="15:28" x14ac:dyDescent="0.35">
      <c r="O62" s="11" t="s">
        <v>145</v>
      </c>
      <c r="P62" s="8" t="s">
        <v>148</v>
      </c>
      <c r="Q62" s="13" t="s">
        <v>117</v>
      </c>
      <c r="R62" s="9">
        <v>2</v>
      </c>
      <c r="S62" s="9">
        <v>2</v>
      </c>
      <c r="T62" s="9">
        <v>0</v>
      </c>
      <c r="U62" s="9">
        <v>0</v>
      </c>
      <c r="V62" s="9">
        <v>2</v>
      </c>
      <c r="W62" s="11">
        <v>1</v>
      </c>
      <c r="X62" s="9" t="s">
        <v>0</v>
      </c>
      <c r="Y62" s="13">
        <v>5</v>
      </c>
      <c r="Z62" s="9">
        <v>-2</v>
      </c>
      <c r="AA62" s="9">
        <v>0</v>
      </c>
      <c r="AB62" s="62">
        <v>-1</v>
      </c>
    </row>
    <row r="63" spans="15:28" x14ac:dyDescent="0.35">
      <c r="O63" s="38" t="s">
        <v>146</v>
      </c>
      <c r="P63" s="36" t="s">
        <v>147</v>
      </c>
      <c r="Q63" s="39" t="s">
        <v>103</v>
      </c>
      <c r="R63" s="37">
        <v>1</v>
      </c>
      <c r="S63" s="37">
        <v>2</v>
      </c>
      <c r="T63" s="37">
        <v>0</v>
      </c>
      <c r="U63" s="37">
        <v>0</v>
      </c>
      <c r="V63" s="37">
        <v>2</v>
      </c>
      <c r="W63" s="38">
        <v>2</v>
      </c>
      <c r="X63" s="37" t="s">
        <v>0</v>
      </c>
      <c r="Y63" s="39">
        <v>14</v>
      </c>
      <c r="Z63" s="37">
        <v>-2</v>
      </c>
      <c r="AA63" s="37">
        <v>0</v>
      </c>
      <c r="AB63" s="61">
        <v>-1</v>
      </c>
    </row>
  </sheetData>
  <mergeCells count="5">
    <mergeCell ref="W8:Y8"/>
    <mergeCell ref="C3:P4"/>
    <mergeCell ref="C5:P5"/>
    <mergeCell ref="Q6:AB6"/>
    <mergeCell ref="Q3:AB5"/>
  </mergeCells>
  <pageMargins left="0.7" right="0.7" top="0.78740157499999996" bottom="0.78740157499999996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2</vt:i4>
      </vt:variant>
      <vt:variant>
        <vt:lpstr>Pojmenované oblasti</vt:lpstr>
      </vt:variant>
      <vt:variant>
        <vt:i4>6</vt:i4>
      </vt:variant>
    </vt:vector>
  </HeadingPairs>
  <TitlesOfParts>
    <vt:vector size="8" baseType="lpstr">
      <vt:lpstr>Tabulka</vt:lpstr>
      <vt:lpstr>Statistiky</vt:lpstr>
      <vt:lpstr>Tabulka!home</vt:lpstr>
      <vt:lpstr>Tabulka!homegoal</vt:lpstr>
      <vt:lpstr>Tabulka!homescore</vt:lpstr>
      <vt:lpstr>Tabulka!visitor</vt:lpstr>
      <vt:lpstr>Tabulka!visitorgoal</vt:lpstr>
      <vt:lpstr>Tabulka!visitorscore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Jan Podlešák</dc:creator>
  <cp:lastModifiedBy>Jaromir Foltyn</cp:lastModifiedBy>
  <cp:lastPrinted>2019-04-28T12:12:27Z</cp:lastPrinted>
  <dcterms:created xsi:type="dcterms:W3CDTF">2013-06-13T09:53:07Z</dcterms:created>
  <dcterms:modified xsi:type="dcterms:W3CDTF">2019-04-28T12:13:23Z</dcterms:modified>
</cp:coreProperties>
</file>