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chellenic-my.sharepoint.com/personal/jaromir_foltyn_cchellenic_com/Documents/Documents/Sprtec/ČSBH/1.liga/2022/"/>
    </mc:Choice>
  </mc:AlternateContent>
  <xr:revisionPtr revIDLastSave="108" documentId="13_ncr:1_{4BDE7B3E-2A33-4C8B-A789-4C9EC0261A1C}" xr6:coauthVersionLast="47" xr6:coauthVersionMax="47" xr10:uidLastSave="{D81DA193-8F28-4297-99F3-7426C13D69BB}"/>
  <bookViews>
    <workbookView xWindow="-108" yWindow="-108" windowWidth="23256" windowHeight="12720" xr2:uid="{00000000-000D-0000-FFFF-FFFF00000000}"/>
  </bookViews>
  <sheets>
    <sheet name="Tabulka" sheetId="32" r:id="rId1"/>
    <sheet name="Statistiky" sheetId="30" r:id="rId2"/>
  </sheets>
  <definedNames>
    <definedName name="_xlnm._FilterDatabase" localSheetId="1" hidden="1">Statistiky!$O$8:$AB$58</definedName>
    <definedName name="home" localSheetId="0">Tabulka!$B$16:$B$65</definedName>
    <definedName name="home">#REF!</definedName>
    <definedName name="homegoal" localSheetId="0">Tabulka!$M$16:$M$65</definedName>
    <definedName name="homescore" localSheetId="0">Tabulka!$C$16:$C$65</definedName>
    <definedName name="homescore">#REF!</definedName>
    <definedName name="jmeno" localSheetId="1">Statistiky!$AD$8:$AD$58</definedName>
    <definedName name="visitor" localSheetId="0">Tabulka!$F$16:$K$65</definedName>
    <definedName name="visitor">#REF!</definedName>
    <definedName name="visitorgoal" localSheetId="0">Tabulka!$O$16:$O$65</definedName>
    <definedName name="visitorscore" localSheetId="0">Tabulka!$E$16:$E$65</definedName>
    <definedName name="visitorscor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26" i="32" l="1"/>
  <c r="AG26" i="32" s="1"/>
  <c r="V27" i="32"/>
  <c r="Z27" i="32" s="1" a="1"/>
  <c r="Z27" i="32" s="1"/>
  <c r="V28" i="32"/>
  <c r="AA28" i="32" s="1"/>
  <c r="V29" i="32"/>
  <c r="X29" i="32" s="1" a="1"/>
  <c r="X29" i="32" s="1"/>
  <c r="V30" i="32"/>
  <c r="Y30" i="32" s="1" a="1"/>
  <c r="Y30" i="32" s="1"/>
  <c r="V31" i="32"/>
  <c r="AH31" i="32" s="1"/>
  <c r="V25" i="32"/>
  <c r="AG29" i="32" l="1"/>
  <c r="Z28" i="32" a="1"/>
  <c r="Z28" i="32" s="1"/>
  <c r="Y28" i="32" a="1"/>
  <c r="Y28" i="32" s="1"/>
  <c r="Z26" i="32" a="1"/>
  <c r="Z26" i="32" s="1"/>
  <c r="X30" i="32" a="1"/>
  <c r="X30" i="32" s="1"/>
  <c r="AD30" i="32" s="1"/>
  <c r="X26" i="32" a="1"/>
  <c r="X26" i="32" s="1"/>
  <c r="X28" i="32" a="1"/>
  <c r="X28" i="32" s="1"/>
  <c r="AH27" i="32"/>
  <c r="AG27" i="32"/>
  <c r="AB26" i="32"/>
  <c r="AA26" i="32"/>
  <c r="AG31" i="32"/>
  <c r="Y26" i="32" a="1"/>
  <c r="Y26" i="32" s="1"/>
  <c r="AH29" i="32"/>
  <c r="AB31" i="32"/>
  <c r="AA31" i="32"/>
  <c r="Z31" i="32" a="1"/>
  <c r="Z31" i="32" s="1"/>
  <c r="AB29" i="32"/>
  <c r="Y31" i="32" a="1"/>
  <c r="Y31" i="32" s="1"/>
  <c r="AA29" i="32"/>
  <c r="Y29" i="32" a="1"/>
  <c r="Y29" i="32" s="1"/>
  <c r="AA27" i="32"/>
  <c r="AG30" i="32"/>
  <c r="Y27" i="32" a="1"/>
  <c r="Y27" i="32" s="1"/>
  <c r="AA30" i="32"/>
  <c r="AG28" i="32"/>
  <c r="X27" i="32" a="1"/>
  <c r="X27" i="32" s="1"/>
  <c r="Z30" i="32" a="1"/>
  <c r="Z30" i="32" s="1"/>
  <c r="AB28" i="32"/>
  <c r="AC28" i="32" s="1"/>
  <c r="AH26" i="32"/>
  <c r="X31" i="32" a="1"/>
  <c r="X31" i="32" s="1"/>
  <c r="Z29" i="32" a="1"/>
  <c r="Z29" i="32" s="1"/>
  <c r="AB27" i="32"/>
  <c r="AH30" i="32"/>
  <c r="AB30" i="32"/>
  <c r="AH28" i="32"/>
  <c r="AD28" i="32" l="1"/>
  <c r="AE28" i="32" s="1"/>
  <c r="AD26" i="32"/>
  <c r="W28" i="32"/>
  <c r="W30" i="32"/>
  <c r="W26" i="32"/>
  <c r="W31" i="32"/>
  <c r="AC31" i="32"/>
  <c r="AC26" i="32"/>
  <c r="AC27" i="32"/>
  <c r="W29" i="32"/>
  <c r="W27" i="32"/>
  <c r="AC29" i="32"/>
  <c r="AD31" i="32"/>
  <c r="AD29" i="32"/>
  <c r="AC30" i="32"/>
  <c r="AE30" i="32" s="1"/>
  <c r="AD27" i="32"/>
  <c r="X25" i="32" a="1"/>
  <c r="X25" i="32" s="1"/>
  <c r="Y25" i="32" a="1"/>
  <c r="Y25" i="32" s="1"/>
  <c r="AG25" i="32"/>
  <c r="AE26" i="32" l="1"/>
  <c r="AE31" i="32"/>
  <c r="AE29" i="32"/>
  <c r="AE27" i="32"/>
  <c r="AB25" i="32"/>
  <c r="AA25" i="32"/>
  <c r="AD25" i="32"/>
  <c r="AH25" i="32"/>
  <c r="Z25" i="32" a="1"/>
  <c r="Z25" i="32" s="1"/>
  <c r="W25" i="32" s="1"/>
  <c r="AE8" i="30"/>
  <c r="AD8" i="30"/>
  <c r="AC25" i="32" l="1"/>
  <c r="AE25" i="32" s="1"/>
  <c r="AL8" i="30"/>
  <c r="AM44" i="30"/>
  <c r="AL22" i="30"/>
  <c r="AM21" i="30"/>
  <c r="AM38" i="30"/>
  <c r="AL16" i="30"/>
  <c r="AK38" i="30"/>
  <c r="AM43" i="30"/>
  <c r="AM51" i="30"/>
  <c r="AK56" i="30"/>
  <c r="AI45" i="30"/>
  <c r="AI26" i="30"/>
  <c r="AL42" i="30"/>
  <c r="AK33" i="30"/>
  <c r="AM41" i="30"/>
  <c r="AL19" i="30"/>
  <c r="AM58" i="30"/>
  <c r="AL36" i="30"/>
  <c r="AM55" i="30"/>
  <c r="AI36" i="30"/>
  <c r="AI17" i="30"/>
  <c r="AH40" i="30"/>
  <c r="AM52" i="30"/>
  <c r="AH8" i="30"/>
  <c r="AL38" i="30"/>
  <c r="AK29" i="30"/>
  <c r="AM37" i="30"/>
  <c r="AL15" i="30"/>
  <c r="AM54" i="30"/>
  <c r="AL32" i="30"/>
  <c r="AM39" i="30"/>
  <c r="AJ17" i="30"/>
  <c r="AI16" i="30"/>
  <c r="AK40" i="30"/>
  <c r="AI42" i="30"/>
  <c r="AL58" i="30"/>
  <c r="AK49" i="30"/>
  <c r="AM57" i="30"/>
  <c r="AL35" i="30"/>
  <c r="AM10" i="30"/>
  <c r="AL52" i="30"/>
  <c r="AL37" i="30"/>
  <c r="AK23" i="30"/>
  <c r="AK11" i="30"/>
  <c r="AL45" i="30"/>
  <c r="AK26" i="30"/>
  <c r="AK13" i="30"/>
  <c r="AI52" i="30"/>
  <c r="AI33" i="30"/>
  <c r="AM47" i="30"/>
  <c r="AJ13" i="30"/>
  <c r="AI14" i="30"/>
  <c r="AM12" i="30"/>
  <c r="AM53" i="30"/>
  <c r="AL31" i="30"/>
  <c r="AL48" i="30"/>
  <c r="AK9" i="30"/>
  <c r="AI13" i="30"/>
  <c r="AI58" i="30"/>
  <c r="AM9" i="30"/>
  <c r="AM26" i="30"/>
  <c r="AL33" i="30"/>
  <c r="AI30" i="30"/>
  <c r="AK53" i="30"/>
  <c r="AL39" i="30"/>
  <c r="AM14" i="30"/>
  <c r="AL56" i="30"/>
  <c r="AL53" i="30"/>
  <c r="AK28" i="30"/>
  <c r="AK15" i="30"/>
  <c r="AK31" i="30"/>
  <c r="AK17" i="30"/>
  <c r="AK30" i="30"/>
  <c r="AI40" i="30"/>
  <c r="AL9" i="30"/>
  <c r="AI21" i="30"/>
  <c r="AL50" i="30"/>
  <c r="AM28" i="30"/>
  <c r="AL47" i="30"/>
  <c r="AK39" i="30"/>
  <c r="AJ10" i="30"/>
  <c r="AK42" i="30"/>
  <c r="AJ12" i="30"/>
  <c r="AI29" i="30"/>
  <c r="AM25" i="30"/>
  <c r="AM42" i="30"/>
  <c r="AL20" i="30"/>
  <c r="AI46" i="30"/>
  <c r="AH24" i="30"/>
  <c r="AL14" i="30"/>
  <c r="AM13" i="30"/>
  <c r="AL55" i="30"/>
  <c r="AM30" i="30"/>
  <c r="AL49" i="30"/>
  <c r="AK27" i="30"/>
  <c r="AM11" i="30"/>
  <c r="AK50" i="30"/>
  <c r="AM19" i="30"/>
  <c r="AK52" i="30"/>
  <c r="AI56" i="30"/>
  <c r="AI37" i="30"/>
  <c r="AM24" i="30"/>
  <c r="AK57" i="30"/>
  <c r="AK45" i="30"/>
  <c r="AL21" i="30"/>
  <c r="AL29" i="30"/>
  <c r="AI32" i="30"/>
  <c r="AM32" i="30"/>
  <c r="AL51" i="30"/>
  <c r="AK10" i="30"/>
  <c r="AJ14" i="30"/>
  <c r="AM29" i="30"/>
  <c r="AM46" i="30"/>
  <c r="AL24" i="30"/>
  <c r="AM40" i="30"/>
  <c r="AL18" i="30"/>
  <c r="AM33" i="30"/>
  <c r="AL43" i="30"/>
  <c r="AM18" i="30"/>
  <c r="AL28" i="30"/>
  <c r="AI22" i="30"/>
  <c r="AH18" i="30"/>
  <c r="AI51" i="30"/>
  <c r="AH55" i="30"/>
  <c r="AG33" i="30"/>
  <c r="AH33" i="30"/>
  <c r="AG14" i="30"/>
  <c r="AG48" i="30"/>
  <c r="AG54" i="30"/>
  <c r="AI15" i="30"/>
  <c r="AF16" i="30"/>
  <c r="AF29" i="30"/>
  <c r="AI34" i="30"/>
  <c r="AI11" i="30"/>
  <c r="AH45" i="30"/>
  <c r="AG23" i="30"/>
  <c r="AG53" i="30"/>
  <c r="AI55" i="30"/>
  <c r="AH56" i="30"/>
  <c r="AF47" i="30"/>
  <c r="AG34" i="30"/>
  <c r="AF50" i="30"/>
  <c r="AF25" i="30"/>
  <c r="AH58" i="30"/>
  <c r="AK19" i="30"/>
  <c r="AK21" i="30"/>
  <c r="AI38" i="30"/>
  <c r="AH29" i="30"/>
  <c r="AG11" i="30"/>
  <c r="AG41" i="30"/>
  <c r="AH43" i="30"/>
  <c r="AG32" i="30"/>
  <c r="AG38" i="30"/>
  <c r="AJ15" i="30"/>
  <c r="AG8" i="30"/>
  <c r="AM22" i="30"/>
  <c r="AL17" i="30"/>
  <c r="AI48" i="30"/>
  <c r="AK18" i="30"/>
  <c r="AM48" i="30"/>
  <c r="AI20" i="30"/>
  <c r="AM45" i="30"/>
  <c r="AL23" i="30"/>
  <c r="AL40" i="30"/>
  <c r="AL57" i="30"/>
  <c r="AM56" i="30"/>
  <c r="AL34" i="30"/>
  <c r="AK25" i="30"/>
  <c r="AM49" i="30"/>
  <c r="AM34" i="30"/>
  <c r="AM23" i="30"/>
  <c r="AI12" i="30"/>
  <c r="AI54" i="30"/>
  <c r="AH12" i="30"/>
  <c r="AH39" i="30"/>
  <c r="AG19" i="30"/>
  <c r="AL54" i="30"/>
  <c r="AL10" i="30"/>
  <c r="AK44" i="30"/>
  <c r="AI49" i="30"/>
  <c r="AM20" i="30"/>
  <c r="AK41" i="30"/>
  <c r="AL11" i="30"/>
  <c r="AM50" i="30"/>
  <c r="AM15" i="30"/>
  <c r="AI39" i="30"/>
  <c r="AG26" i="30"/>
  <c r="AF19" i="30"/>
  <c r="AG12" i="30"/>
  <c r="AF54" i="30"/>
  <c r="AH46" i="30"/>
  <c r="AF45" i="30"/>
  <c r="AH42" i="30"/>
  <c r="AH38" i="30"/>
  <c r="AF12" i="30"/>
  <c r="AF31" i="30"/>
  <c r="AF48" i="30"/>
  <c r="AK34" i="30"/>
  <c r="AI44" i="30"/>
  <c r="AI25" i="30"/>
  <c r="AH20" i="30"/>
  <c r="AG27" i="30"/>
  <c r="AI19" i="30"/>
  <c r="AG9" i="30"/>
  <c r="AF11" i="30"/>
  <c r="AF46" i="30"/>
  <c r="AF53" i="30"/>
  <c r="AG20" i="30"/>
  <c r="AK32" i="30"/>
  <c r="AK55" i="30"/>
  <c r="AK58" i="30"/>
  <c r="AI41" i="30"/>
  <c r="AG47" i="30"/>
  <c r="AH31" i="30"/>
  <c r="AG13" i="30"/>
  <c r="AF40" i="30"/>
  <c r="AF23" i="30"/>
  <c r="AH50" i="30"/>
  <c r="AF56" i="30"/>
  <c r="AM8" i="30"/>
  <c r="AF26" i="30"/>
  <c r="AH35" i="30"/>
  <c r="AG44" i="30"/>
  <c r="AK22" i="30"/>
  <c r="AL30" i="30"/>
  <c r="AK14" i="30"/>
  <c r="AL26" i="30"/>
  <c r="AM36" i="30"/>
  <c r="AK37" i="30"/>
  <c r="AI24" i="30"/>
  <c r="AM17" i="30"/>
  <c r="AL27" i="30"/>
  <c r="AJ9" i="30"/>
  <c r="AI57" i="30"/>
  <c r="AG17" i="30"/>
  <c r="AF44" i="30"/>
  <c r="AF38" i="30"/>
  <c r="AI47" i="30"/>
  <c r="AF13" i="30"/>
  <c r="AG36" i="30"/>
  <c r="AL13" i="30"/>
  <c r="AF15" i="30"/>
  <c r="AG40" i="30"/>
  <c r="AH25" i="30"/>
  <c r="AF57" i="30"/>
  <c r="AH44" i="30"/>
  <c r="AG43" i="30"/>
  <c r="AG25" i="30"/>
  <c r="AF20" i="30"/>
  <c r="AF30" i="30"/>
  <c r="AF37" i="30"/>
  <c r="AL12" i="30"/>
  <c r="AK35" i="30"/>
  <c r="AI18" i="30"/>
  <c r="AH13" i="30"/>
  <c r="AI35" i="30"/>
  <c r="AH51" i="30"/>
  <c r="AG29" i="30"/>
  <c r="AH27" i="30"/>
  <c r="AG10" i="30"/>
  <c r="AG56" i="30"/>
  <c r="AI31" i="30"/>
  <c r="AF10" i="30"/>
  <c r="AF28" i="30"/>
  <c r="AJ8" i="30"/>
  <c r="AF49" i="30"/>
  <c r="AM31" i="30"/>
  <c r="AK47" i="30"/>
  <c r="AK48" i="30"/>
  <c r="AI53" i="30"/>
  <c r="AI10" i="30"/>
  <c r="AK54" i="30"/>
  <c r="AK46" i="30"/>
  <c r="AG51" i="30"/>
  <c r="AH37" i="30"/>
  <c r="AH52" i="30"/>
  <c r="AF24" i="30"/>
  <c r="AF35" i="30"/>
  <c r="AK20" i="30"/>
  <c r="AF18" i="30"/>
  <c r="AG28" i="30"/>
  <c r="AI27" i="30"/>
  <c r="AF36" i="30"/>
  <c r="AG52" i="30"/>
  <c r="AH28" i="30"/>
  <c r="AH53" i="30"/>
  <c r="AG31" i="30"/>
  <c r="AH14" i="30"/>
  <c r="AF39" i="30"/>
  <c r="AF42" i="30"/>
  <c r="AG42" i="30"/>
  <c r="AK43" i="30"/>
  <c r="AH23" i="30"/>
  <c r="AG37" i="30"/>
  <c r="AH17" i="30"/>
  <c r="AH9" i="30"/>
  <c r="AF9" i="30"/>
  <c r="AH10" i="30"/>
  <c r="AH19" i="30"/>
  <c r="AG35" i="30"/>
  <c r="AH15" i="30"/>
  <c r="AF51" i="30"/>
  <c r="AH30" i="30"/>
  <c r="AH36" i="30"/>
  <c r="AF32" i="30"/>
  <c r="AK51" i="30"/>
  <c r="AK12" i="30"/>
  <c r="AF14" i="30"/>
  <c r="AM35" i="30"/>
  <c r="AL25" i="30"/>
  <c r="AH34" i="30"/>
  <c r="AG15" i="30"/>
  <c r="AG45" i="30"/>
  <c r="AI23" i="30"/>
  <c r="AG50" i="30"/>
  <c r="AF55" i="30"/>
  <c r="AG24" i="30"/>
  <c r="AF58" i="30"/>
  <c r="AG30" i="30"/>
  <c r="AH57" i="30"/>
  <c r="AK24" i="30"/>
  <c r="AG58" i="30"/>
  <c r="AF22" i="30"/>
  <c r="AG39" i="30"/>
  <c r="AG21" i="30"/>
  <c r="AG18" i="30"/>
  <c r="AF41" i="30"/>
  <c r="AH49" i="30"/>
  <c r="AH26" i="30"/>
  <c r="AG57" i="30"/>
  <c r="AH22" i="30"/>
  <c r="AF52" i="30"/>
  <c r="AF43" i="30"/>
  <c r="AF8" i="30"/>
  <c r="AF21" i="30"/>
  <c r="AH41" i="30"/>
  <c r="AM27" i="30"/>
  <c r="AI50" i="30"/>
  <c r="AH48" i="30"/>
  <c r="AK8" i="30"/>
  <c r="AF33" i="30"/>
  <c r="AL46" i="30"/>
  <c r="AH54" i="30"/>
  <c r="AI28" i="30"/>
  <c r="AG55" i="30"/>
  <c r="AH21" i="30"/>
  <c r="AG46" i="30"/>
  <c r="AK36" i="30"/>
  <c r="AH47" i="30"/>
  <c r="AF27" i="30"/>
  <c r="AI43" i="30"/>
  <c r="AL41" i="30"/>
  <c r="AF17" i="30"/>
  <c r="AH32" i="30"/>
  <c r="AG49" i="30"/>
  <c r="AH11" i="30"/>
  <c r="AG22" i="30"/>
  <c r="AL44" i="30"/>
  <c r="AI9" i="30"/>
  <c r="AI8" i="30"/>
  <c r="AF34" i="30"/>
  <c r="AH16" i="30"/>
  <c r="AG16" i="30"/>
  <c r="AJ16" i="30"/>
  <c r="AK16" i="30"/>
  <c r="AM16" i="30"/>
  <c r="B7" i="32" l="1" a="1"/>
  <c r="B7" i="32" s="1"/>
  <c r="B8" i="32" a="1"/>
  <c r="B8" i="32" s="1"/>
  <c r="B9" i="32" a="1"/>
  <c r="B9" i="32" s="1"/>
  <c r="B10" i="32" a="1"/>
  <c r="B10" i="32" s="1"/>
  <c r="B11" i="32" a="1"/>
  <c r="B11" i="32" s="1"/>
  <c r="B12" i="32" a="1"/>
  <c r="B12" i="32" s="1"/>
  <c r="B6" i="32" a="1"/>
  <c r="B6" i="32" s="1"/>
  <c r="AJ11" i="30"/>
  <c r="AO9" i="30"/>
  <c r="AO17" i="30"/>
  <c r="AO14" i="30"/>
  <c r="AO15" i="30"/>
  <c r="AJ40" i="30"/>
  <c r="AO40" i="30"/>
  <c r="AJ29" i="30"/>
  <c r="AO29" i="30"/>
  <c r="AJ32" i="30"/>
  <c r="AO32" i="30"/>
  <c r="AJ34" i="30"/>
  <c r="AO34" i="30"/>
  <c r="AJ23" i="30"/>
  <c r="AO23" i="30"/>
  <c r="AJ51" i="30"/>
  <c r="AO51" i="30"/>
  <c r="AO37" i="30"/>
  <c r="AJ37" i="30"/>
  <c r="AO16" i="30"/>
  <c r="AJ21" i="30"/>
  <c r="AO21" i="30"/>
  <c r="AO46" i="30"/>
  <c r="AJ46" i="30"/>
  <c r="AJ54" i="30"/>
  <c r="AO54" i="30"/>
  <c r="AO36" i="30"/>
  <c r="AJ36" i="30"/>
  <c r="AJ41" i="30"/>
  <c r="AO41" i="30"/>
  <c r="AJ57" i="30"/>
  <c r="AO57" i="30"/>
  <c r="AJ49" i="30"/>
  <c r="AO49" i="30"/>
  <c r="AJ39" i="30"/>
  <c r="AO39" i="30"/>
  <c r="AJ44" i="30"/>
  <c r="AO44" i="30"/>
  <c r="AJ30" i="30"/>
  <c r="AO30" i="30"/>
  <c r="AJ47" i="30"/>
  <c r="AO47" i="30"/>
  <c r="AJ31" i="30"/>
  <c r="AO31" i="30"/>
  <c r="AJ50" i="30"/>
  <c r="AO50" i="30"/>
  <c r="AJ26" i="30"/>
  <c r="AO26" i="30"/>
  <c r="AJ38" i="30"/>
  <c r="AO38" i="30"/>
  <c r="AJ48" i="30"/>
  <c r="AO48" i="30"/>
  <c r="AJ19" i="30"/>
  <c r="AO19" i="30"/>
  <c r="AJ35" i="30"/>
  <c r="AO35" i="30"/>
  <c r="AJ18" i="30"/>
  <c r="AO18" i="30"/>
  <c r="AJ55" i="30"/>
  <c r="AO55" i="30"/>
  <c r="AJ28" i="30"/>
  <c r="AO28" i="30"/>
  <c r="AJ24" i="30"/>
  <c r="AO24" i="30"/>
  <c r="AJ42" i="30"/>
  <c r="AO42" i="30"/>
  <c r="AJ25" i="30"/>
  <c r="AO25" i="30"/>
  <c r="AJ58" i="30"/>
  <c r="AO58" i="30"/>
  <c r="AJ27" i="30"/>
  <c r="AO27" i="30"/>
  <c r="AJ53" i="30"/>
  <c r="AO53" i="30"/>
  <c r="AO52" i="30"/>
  <c r="AJ52" i="30"/>
  <c r="AJ22" i="30"/>
  <c r="AO22" i="30"/>
  <c r="AJ56" i="30"/>
  <c r="AO56" i="30"/>
  <c r="AJ33" i="30"/>
  <c r="AO33" i="30"/>
  <c r="AJ45" i="30"/>
  <c r="AO45" i="30"/>
  <c r="AJ20" i="30"/>
  <c r="AO20" i="30"/>
  <c r="AJ43" i="30"/>
  <c r="AO43" i="30"/>
  <c r="AO11" i="30"/>
  <c r="AO13" i="30"/>
  <c r="AO12" i="30"/>
  <c r="AO10" i="30"/>
  <c r="AO8" i="30"/>
  <c r="E10" i="32" l="1"/>
  <c r="J10" i="32"/>
  <c r="D10" i="32"/>
  <c r="I10" i="32"/>
  <c r="O10" i="32"/>
  <c r="F10" i="32"/>
  <c r="K10" i="32"/>
  <c r="C10" i="32"/>
  <c r="G10" i="32"/>
  <c r="M10" i="32"/>
  <c r="E9" i="32"/>
  <c r="J9" i="32"/>
  <c r="D9" i="32"/>
  <c r="I9" i="32"/>
  <c r="O9" i="32"/>
  <c r="F9" i="32"/>
  <c r="K9" i="32"/>
  <c r="C9" i="32"/>
  <c r="G9" i="32"/>
  <c r="M9" i="32"/>
  <c r="E12" i="32"/>
  <c r="J12" i="32"/>
  <c r="D12" i="32"/>
  <c r="I12" i="32"/>
  <c r="O12" i="32"/>
  <c r="F12" i="32"/>
  <c r="K12" i="32"/>
  <c r="C12" i="32"/>
  <c r="G12" i="32"/>
  <c r="M12" i="32"/>
  <c r="E8" i="32"/>
  <c r="J8" i="32"/>
  <c r="D8" i="32"/>
  <c r="I8" i="32"/>
  <c r="O8" i="32"/>
  <c r="F8" i="32"/>
  <c r="K8" i="32"/>
  <c r="C8" i="32"/>
  <c r="G8" i="32"/>
  <c r="M8" i="32"/>
  <c r="E11" i="32"/>
  <c r="J11" i="32"/>
  <c r="D11" i="32"/>
  <c r="I11" i="32"/>
  <c r="O11" i="32"/>
  <c r="F11" i="32"/>
  <c r="K11" i="32"/>
  <c r="C11" i="32"/>
  <c r="G11" i="32"/>
  <c r="M11" i="32"/>
  <c r="E7" i="32"/>
  <c r="J7" i="32"/>
  <c r="D7" i="32"/>
  <c r="I7" i="32"/>
  <c r="O7" i="32"/>
  <c r="F7" i="32"/>
  <c r="K7" i="32"/>
  <c r="C7" i="32"/>
  <c r="G7" i="32"/>
  <c r="M7" i="32"/>
  <c r="M6" i="32"/>
  <c r="O6" i="32"/>
  <c r="J6" i="32"/>
  <c r="K6" i="32"/>
  <c r="G6" i="32"/>
  <c r="I6" i="32"/>
  <c r="E6" i="32"/>
  <c r="F6" i="32"/>
  <c r="C6" i="32"/>
  <c r="D6" i="3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<sst xmlns="http://schemas.openxmlformats.org/spreadsheetml/2006/main" count="468" uniqueCount="163">
  <si>
    <t>:</t>
  </si>
  <si>
    <t>GP</t>
  </si>
  <si>
    <t>W</t>
  </si>
  <si>
    <t>D</t>
  </si>
  <si>
    <t>L</t>
  </si>
  <si>
    <t>GF</t>
  </si>
  <si>
    <t>GA</t>
  </si>
  <si>
    <t>GD</t>
  </si>
  <si>
    <t>PTS</t>
  </si>
  <si>
    <t>rank</t>
  </si>
  <si>
    <t>Prague NHL</t>
  </si>
  <si>
    <t>FOLTÝN Jaromír jun</t>
  </si>
  <si>
    <t>DUCHOŇ Michal</t>
  </si>
  <si>
    <t>VANČUROVÁ Milada</t>
  </si>
  <si>
    <t>PROCHÁZKA Jaromír</t>
  </si>
  <si>
    <t>ALEXANDROV Pavel</t>
  </si>
  <si>
    <t>KUBEČKA Jan</t>
  </si>
  <si>
    <t>KAŇA Simon</t>
  </si>
  <si>
    <t>LOUČKA Matouš</t>
  </si>
  <si>
    <t>Doudeen Team</t>
  </si>
  <si>
    <t>FRANĚK Michal</t>
  </si>
  <si>
    <t>MAJER Zdeněk</t>
  </si>
  <si>
    <t>MARTINČIČ Jakub</t>
  </si>
  <si>
    <t>VRÁNA Martin</t>
  </si>
  <si>
    <t>MARTINČIČ Michal</t>
  </si>
  <si>
    <t>ŠUSTÁČEK Ladislav</t>
  </si>
  <si>
    <t>1.</t>
  </si>
  <si>
    <t>2.</t>
  </si>
  <si>
    <t>4.</t>
  </si>
  <si>
    <t>3.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</si>
  <si>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</si>
  <si>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</si>
  <si>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</si>
  <si>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</si>
  <si>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</si>
  <si>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</si>
  <si>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</si>
  <si>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</si>
  <si>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</si>
  <si>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</si>
  <si>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</si>
  <si>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</si>
  <si>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</si>
  <si>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</si>
  <si>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</si>
  <si>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</si>
  <si>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</si>
  <si>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</si>
  <si>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</si>
  <si>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</si>
  <si>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</si>
  <si>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</si>
  <si>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</si>
  <si>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</si>
  <si>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</si>
  <si>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</si>
  <si>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</si>
  <si>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</si>
  <si>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</si>
  <si>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</si>
  <si>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</si>
  <si>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</si>
  <si>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</si>
  <si>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</si>
  <si>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</si>
  <si>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</si>
  <si>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</si>
  <si>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</si>
  <si>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</si>
  <si>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</si>
  <si>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</si>
  <si>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</si>
  <si>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</si>
  <si>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</si>
  <si>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</si>
  <si>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</si>
  <si>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ZÁP</t>
  </si>
  <si>
    <t>V</t>
  </si>
  <si>
    <t>R</t>
  </si>
  <si>
    <t>P</t>
  </si>
  <si>
    <t>+/-</t>
  </si>
  <si>
    <t>BOD</t>
  </si>
  <si>
    <t>SKÓRE</t>
  </si>
  <si>
    <t>%</t>
  </si>
  <si>
    <t>Z</t>
  </si>
  <si>
    <t>VG</t>
  </si>
  <si>
    <t>OG</t>
  </si>
  <si>
    <t>(</t>
  </si>
  <si>
    <t>)</t>
  </si>
  <si>
    <t>Dragons Modřice</t>
  </si>
  <si>
    <t>TABULKA 1.LIGY DRUŽSTEV</t>
  </si>
  <si>
    <t>Výsledky zápasů</t>
  </si>
  <si>
    <t>1.kolo</t>
  </si>
  <si>
    <t>STATISTIKY HRÁČŮ 1.LIGY DRUŽSTEV</t>
  </si>
  <si>
    <t>SHL Dobrá Voda</t>
  </si>
  <si>
    <t>SHL Brno</t>
  </si>
  <si>
    <t>DAVID Jakub</t>
  </si>
  <si>
    <t>LUDVÍK Vojtěch</t>
  </si>
  <si>
    <t>ŠKORPÍK Miroslav</t>
  </si>
  <si>
    <t>HONSA Petr</t>
  </si>
  <si>
    <t>JUCHELKA Patrik</t>
  </si>
  <si>
    <t>BĚLOHOUBEK Pavel</t>
  </si>
  <si>
    <t>BEDNÁŘ Zdeněk</t>
  </si>
  <si>
    <t>DOLEŽAL Jan</t>
  </si>
  <si>
    <t>MÜLLER Ondřej</t>
  </si>
  <si>
    <t>TRUHLÁŘ Václav</t>
  </si>
  <si>
    <t>FLEIŠMAN Tomáš</t>
  </si>
  <si>
    <t>BOHÁČEK Vít</t>
  </si>
  <si>
    <t>BOHÁČEK Martin</t>
  </si>
  <si>
    <t>KYZLINK Dalibor</t>
  </si>
  <si>
    <t>HONSA Jiří</t>
  </si>
  <si>
    <t>KOL</t>
  </si>
  <si>
    <t>VONDÁL Vít</t>
  </si>
  <si>
    <t>FRYČ Martin</t>
  </si>
  <si>
    <t>NEŠPOR Pavel</t>
  </si>
  <si>
    <t>B.O.S. Team</t>
  </si>
  <si>
    <t>BHK IQ Boskovice</t>
  </si>
  <si>
    <t>SHL Reklama Dobrá Voda</t>
  </si>
  <si>
    <t>BHC Dragons Modřice</t>
  </si>
  <si>
    <t>FERUGA Bohumil</t>
  </si>
  <si>
    <t>ŘEHOŘ Jakub</t>
  </si>
  <si>
    <t>JUŘÍČEK Roman</t>
  </si>
  <si>
    <t>HRON Jan</t>
  </si>
  <si>
    <t>PROCHÁZKA Josef ml.</t>
  </si>
  <si>
    <t>MACH Miloslav</t>
  </si>
  <si>
    <t>STRAKA Tomáš</t>
  </si>
  <si>
    <t>VANČURA Tomáš</t>
  </si>
  <si>
    <t>MLCH Tomáš</t>
  </si>
  <si>
    <t>CHYTIL Jakub</t>
  </si>
  <si>
    <t>STLOUKAL Mojmír</t>
  </si>
  <si>
    <t>HORÁK Karel</t>
  </si>
  <si>
    <t>KURÁŇ Adam</t>
  </si>
  <si>
    <t>ZAJÍČKOVÁ Petra</t>
  </si>
  <si>
    <t>STOHANZL Erik</t>
  </si>
  <si>
    <t>CHALUPECKÝ Michal</t>
  </si>
  <si>
    <t>BEDNÁŘ Martin</t>
  </si>
  <si>
    <t>SVOBODA Adam</t>
  </si>
  <si>
    <t>2.kolo</t>
  </si>
  <si>
    <t>(po 2.kole)</t>
  </si>
  <si>
    <t>ZÍKA Václav</t>
  </si>
  <si>
    <t>FURCH Marek</t>
  </si>
  <si>
    <t>KRMÍČEK Matěj</t>
  </si>
  <si>
    <t>FOLTÝN Jaromír sen</t>
  </si>
  <si>
    <t>OŠLEJŠEK Jakub</t>
  </si>
  <si>
    <t>ŠTĚTINA Miroslav</t>
  </si>
  <si>
    <t>KUČERA Martin</t>
  </si>
  <si>
    <t>VOŘÍŠEK Tomáš</t>
  </si>
  <si>
    <t>PROCHÁZKA Ondřej</t>
  </si>
  <si>
    <t>TICHAVSKÝ Aleš</t>
  </si>
  <si>
    <t>DAVID Vojtěch</t>
  </si>
  <si>
    <t>BRAUNER Vojtěch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</si>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</sst>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20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22"/>
      <color theme="1"/>
      <name val="Calibri"/>
      <family val="2"/>
      <charset val="238"/>
      <scheme val="minor"/>
    </font>
    <font>
      <b/>
      <u/>
      <sz val="12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1" fillId="2" borderId="0" xfId="0" applyFont="1" applyFill="1"/>
    <xf numFmtId="0" fontId="0" fillId="2" borderId="0" xfId="0" applyFill="1"/>
    <xf numFmtId="0" fontId="0" fillId="2" borderId="0" xfId="0" applyFill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0" xfId="0" applyFill="1" applyBorder="1"/>
    <xf numFmtId="0" fontId="0" fillId="2" borderId="0" xfId="0" applyFill="1" applyBorder="1" applyAlignment="1">
      <alignment horizontal="center"/>
    </xf>
    <xf numFmtId="0" fontId="0" fillId="2" borderId="0" xfId="0" applyNumberFormat="1" applyFill="1"/>
    <xf numFmtId="0" fontId="0" fillId="2" borderId="0" xfId="0" applyFill="1" applyBorder="1" applyAlignment="1">
      <alignment horizontal="right"/>
    </xf>
    <xf numFmtId="0" fontId="0" fillId="2" borderId="0" xfId="0" applyFill="1" applyAlignment="1">
      <alignment horizontal="left"/>
    </xf>
    <xf numFmtId="0" fontId="0" fillId="2" borderId="0" xfId="0" applyFill="1" applyBorder="1" applyAlignment="1">
      <alignment horizontal="left"/>
    </xf>
    <xf numFmtId="0" fontId="0" fillId="2" borderId="0" xfId="0" applyFill="1" applyAlignment="1">
      <alignment horizontal="right"/>
    </xf>
    <xf numFmtId="0" fontId="0" fillId="2" borderId="1" xfId="0" applyFill="1" applyBorder="1"/>
    <xf numFmtId="0" fontId="0" fillId="2" borderId="1" xfId="0" applyFill="1" applyBorder="1" applyAlignment="1">
      <alignment horizontal="right"/>
    </xf>
    <xf numFmtId="0" fontId="0" fillId="2" borderId="1" xfId="0" applyFill="1" applyBorder="1" applyAlignment="1">
      <alignment horizontal="left"/>
    </xf>
    <xf numFmtId="0" fontId="2" fillId="2" borderId="3" xfId="0" applyFont="1" applyFill="1" applyBorder="1" applyAlignment="1"/>
    <xf numFmtId="0" fontId="4" fillId="2" borderId="1" xfId="0" applyFont="1" applyFill="1" applyBorder="1" applyAlignment="1">
      <alignment horizontal="right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/>
    </xf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right"/>
    </xf>
    <xf numFmtId="0" fontId="6" fillId="2" borderId="1" xfId="0" applyFont="1" applyFill="1" applyBorder="1" applyAlignment="1">
      <alignment horizontal="right"/>
    </xf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0" fillId="2" borderId="1" xfId="0" applyFill="1" applyBorder="1" applyAlignment="1"/>
    <xf numFmtId="0" fontId="0" fillId="2" borderId="1" xfId="0" applyFill="1" applyBorder="1" applyAlignment="1"/>
    <xf numFmtId="0" fontId="0" fillId="3" borderId="0" xfId="0" applyFill="1" applyAlignment="1">
      <alignment horizontal="right"/>
    </xf>
    <xf numFmtId="0" fontId="0" fillId="3" borderId="0" xfId="0" applyFill="1" applyBorder="1"/>
    <xf numFmtId="0" fontId="0" fillId="3" borderId="0" xfId="0" applyFill="1" applyBorder="1" applyAlignment="1">
      <alignment horizontal="center"/>
    </xf>
    <xf numFmtId="0" fontId="0" fillId="3" borderId="0" xfId="0" applyFill="1" applyBorder="1" applyAlignment="1">
      <alignment horizontal="right"/>
    </xf>
    <xf numFmtId="0" fontId="0" fillId="3" borderId="0" xfId="0" applyFill="1" applyBorder="1" applyAlignment="1">
      <alignment horizontal="left"/>
    </xf>
    <xf numFmtId="0" fontId="0" fillId="3" borderId="9" xfId="0" applyFill="1" applyBorder="1" applyAlignment="1">
      <alignment horizontal="right"/>
    </xf>
    <xf numFmtId="0" fontId="0" fillId="3" borderId="9" xfId="0" applyFill="1" applyBorder="1" applyAlignment="1"/>
    <xf numFmtId="0" fontId="1" fillId="3" borderId="9" xfId="0" applyFont="1" applyFill="1" applyBorder="1" applyAlignment="1">
      <alignment horizontal="center"/>
    </xf>
    <xf numFmtId="0" fontId="0" fillId="3" borderId="9" xfId="0" applyFill="1" applyBorder="1" applyAlignment="1"/>
    <xf numFmtId="0" fontId="4" fillId="3" borderId="9" xfId="0" applyFont="1" applyFill="1" applyBorder="1" applyAlignment="1">
      <alignment horizontal="right"/>
    </xf>
    <xf numFmtId="0" fontId="4" fillId="3" borderId="9" xfId="0" applyFont="1" applyFill="1" applyBorder="1" applyAlignment="1">
      <alignment horizontal="center"/>
    </xf>
    <xf numFmtId="0" fontId="4" fillId="3" borderId="9" xfId="0" applyFont="1" applyFill="1" applyBorder="1" applyAlignment="1">
      <alignment horizontal="left"/>
    </xf>
    <xf numFmtId="0" fontId="0" fillId="3" borderId="9" xfId="0" applyFill="1" applyBorder="1" applyAlignment="1">
      <alignment horizontal="left"/>
    </xf>
    <xf numFmtId="0" fontId="4" fillId="3" borderId="1" xfId="0" applyFont="1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5" fillId="2" borderId="0" xfId="0" applyFont="1" applyFill="1" applyAlignment="1">
      <alignment horizontal="right"/>
    </xf>
    <xf numFmtId="0" fontId="9" fillId="2" borderId="0" xfId="0" applyFont="1" applyFill="1" applyAlignment="1">
      <alignment horizontal="right"/>
    </xf>
    <xf numFmtId="0" fontId="5" fillId="2" borderId="1" xfId="0" applyFont="1" applyFill="1" applyBorder="1" applyAlignment="1">
      <alignment horizontal="right"/>
    </xf>
    <xf numFmtId="0" fontId="5" fillId="3" borderId="9" xfId="0" applyFont="1" applyFill="1" applyBorder="1" applyAlignment="1">
      <alignment horizontal="right"/>
    </xf>
    <xf numFmtId="0" fontId="5" fillId="2" borderId="9" xfId="0" applyFont="1" applyFill="1" applyBorder="1" applyAlignment="1">
      <alignment horizontal="right"/>
    </xf>
    <xf numFmtId="16" fontId="5" fillId="3" borderId="9" xfId="0" applyNumberFormat="1" applyFont="1" applyFill="1" applyBorder="1" applyAlignment="1">
      <alignment horizontal="right"/>
    </xf>
    <xf numFmtId="49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2" borderId="1" xfId="0" applyFill="1" applyBorder="1" applyAlignment="1"/>
    <xf numFmtId="0" fontId="0" fillId="3" borderId="9" xfId="0" applyFill="1" applyBorder="1" applyAlignment="1"/>
    <xf numFmtId="0" fontId="10" fillId="3" borderId="0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10" fillId="3" borderId="0" xfId="0" applyFont="1" applyFill="1" applyBorder="1" applyAlignment="1">
      <alignment horizontal="right"/>
    </xf>
    <xf numFmtId="0" fontId="10" fillId="3" borderId="0" xfId="0" applyFont="1" applyFill="1" applyBorder="1" applyAlignment="1">
      <alignment horizontal="left"/>
    </xf>
    <xf numFmtId="164" fontId="0" fillId="2" borderId="0" xfId="0" applyNumberFormat="1" applyFill="1"/>
    <xf numFmtId="164" fontId="1" fillId="2" borderId="1" xfId="0" applyNumberFormat="1" applyFont="1" applyFill="1" applyBorder="1" applyAlignment="1">
      <alignment horizontal="center"/>
    </xf>
    <xf numFmtId="164" fontId="0" fillId="3" borderId="0" xfId="0" applyNumberFormat="1" applyFill="1" applyBorder="1" applyAlignment="1">
      <alignment horizontal="center"/>
    </xf>
    <xf numFmtId="164" fontId="0" fillId="2" borderId="0" xfId="0" applyNumberFormat="1" applyFill="1" applyBorder="1" applyAlignment="1">
      <alignment horizontal="center"/>
    </xf>
    <xf numFmtId="0" fontId="0" fillId="2" borderId="1" xfId="0" applyFill="1" applyBorder="1" applyAlignment="1"/>
    <xf numFmtId="0" fontId="1" fillId="2" borderId="1" xfId="0" applyFont="1" applyFill="1" applyBorder="1" applyAlignment="1">
      <alignment horizontal="center"/>
    </xf>
    <xf numFmtId="0" fontId="0" fillId="3" borderId="9" xfId="0" applyFill="1" applyBorder="1" applyAlignment="1"/>
    <xf numFmtId="0" fontId="0" fillId="3" borderId="9" xfId="0" applyFill="1" applyBorder="1" applyAlignment="1"/>
    <xf numFmtId="0" fontId="0" fillId="2" borderId="1" xfId="0" applyFill="1" applyBorder="1" applyAlignment="1"/>
    <xf numFmtId="0" fontId="1" fillId="2" borderId="1" xfId="0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0" fontId="10" fillId="2" borderId="0" xfId="0" applyFont="1" applyFill="1" applyBorder="1" applyAlignment="1">
      <alignment horizontal="right"/>
    </xf>
    <xf numFmtId="0" fontId="10" fillId="2" borderId="0" xfId="0" applyFont="1" applyFill="1" applyBorder="1" applyAlignment="1">
      <alignment horizontal="left"/>
    </xf>
    <xf numFmtId="0" fontId="0" fillId="2" borderId="0" xfId="0" applyFill="1" applyAlignment="1">
      <alignment horizontal="center"/>
    </xf>
    <xf numFmtId="0" fontId="0" fillId="3" borderId="9" xfId="0" applyFill="1" applyBorder="1" applyAlignment="1"/>
    <xf numFmtId="0" fontId="0" fillId="2" borderId="1" xfId="0" applyFill="1" applyBorder="1" applyAlignment="1"/>
    <xf numFmtId="0" fontId="0" fillId="2" borderId="0" xfId="0" applyFill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3" fillId="2" borderId="0" xfId="0" applyFont="1" applyFill="1" applyAlignment="1">
      <alignment horizontal="right" vertical="center"/>
    </xf>
    <xf numFmtId="49" fontId="1" fillId="2" borderId="1" xfId="0" applyNumberFormat="1" applyFont="1" applyFill="1" applyBorder="1" applyAlignment="1">
      <alignment horizontal="left"/>
    </xf>
    <xf numFmtId="0" fontId="0" fillId="3" borderId="0" xfId="0" applyFill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</xdr:colOff>
      <xdr:row>0</xdr:row>
      <xdr:rowOff>38100</xdr:rowOff>
    </xdr:from>
    <xdr:to>
      <xdr:col>2</xdr:col>
      <xdr:colOff>34490</xdr:colOff>
      <xdr:row>4</xdr:row>
      <xdr:rowOff>119071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AB2216CF-AD43-4A11-8E8F-ABE83DF487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706" t="29393" r="14087" b="37176"/>
        <a:stretch/>
      </xdr:blipFill>
      <xdr:spPr>
        <a:xfrm>
          <a:off x="12700" y="38100"/>
          <a:ext cx="2074110" cy="81757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31750</xdr:colOff>
      <xdr:row>2</xdr:row>
      <xdr:rowOff>25400</xdr:rowOff>
    </xdr:from>
    <xdr:to>
      <xdr:col>16</xdr:col>
      <xdr:colOff>400050</xdr:colOff>
      <xdr:row>7</xdr:row>
      <xdr:rowOff>79760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5DFDB39-2C08-4B4C-ABCC-A27EAA860D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706" t="29393" r="14087" b="37176"/>
        <a:stretch/>
      </xdr:blipFill>
      <xdr:spPr>
        <a:xfrm>
          <a:off x="31750" y="25400"/>
          <a:ext cx="1976120" cy="7858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1BB1AF-5862-44F1-87AC-0B6CFD361B9A}">
  <dimension ref="A1:AI45"/>
  <sheetViews>
    <sheetView tabSelected="1" workbookViewId="0">
      <selection activeCell="AJ10" sqref="AJ10"/>
    </sheetView>
  </sheetViews>
  <sheetFormatPr defaultColWidth="8.77734375" defaultRowHeight="14.4" x14ac:dyDescent="0.3"/>
  <cols>
    <col min="1" max="1" width="3.21875" style="2" customWidth="1"/>
    <col min="2" max="2" width="26.21875" style="2" customWidth="1"/>
    <col min="3" max="3" width="3.77734375" style="2" customWidth="1"/>
    <col min="4" max="4" width="3.21875" style="2" customWidth="1"/>
    <col min="5" max="5" width="3.77734375" style="2" customWidth="1"/>
    <col min="6" max="6" width="4.109375" style="2" customWidth="1"/>
    <col min="7" max="7" width="4.6640625" style="17" customWidth="1"/>
    <col min="8" max="8" width="1.77734375" style="3" customWidth="1"/>
    <col min="9" max="9" width="4.77734375" style="15" customWidth="1"/>
    <col min="10" max="10" width="5" style="3" customWidth="1"/>
    <col min="11" max="11" width="5.109375" style="2" customWidth="1"/>
    <col min="12" max="12" width="2.21875" style="17" customWidth="1"/>
    <col min="13" max="13" width="4.21875" style="25" customWidth="1"/>
    <col min="14" max="14" width="0.77734375" style="26" customWidth="1"/>
    <col min="15" max="15" width="4.109375" style="27" customWidth="1"/>
    <col min="16" max="16" width="1.5546875" style="15" customWidth="1"/>
    <col min="17" max="17" width="9" style="52" customWidth="1"/>
    <col min="18" max="19" width="4.77734375" style="2" customWidth="1"/>
    <col min="20" max="30" width="4.77734375" style="2" hidden="1" customWidth="1"/>
    <col min="31" max="31" width="7.5546875" style="2" hidden="1" customWidth="1"/>
    <col min="32" max="35" width="4.77734375" style="2" hidden="1" customWidth="1"/>
    <col min="36" max="37" width="8.77734375" style="2" customWidth="1"/>
    <col min="38" max="16384" width="8.77734375" style="2"/>
  </cols>
  <sheetData>
    <row r="1" spans="1:35" x14ac:dyDescent="0.3">
      <c r="C1" s="83" t="s">
        <v>90</v>
      </c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35" x14ac:dyDescent="0.3"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W2" s="82"/>
      <c r="X2" s="82"/>
      <c r="Y2" s="82"/>
      <c r="Z2" s="82"/>
      <c r="AA2" s="82"/>
    </row>
    <row r="3" spans="1:35" x14ac:dyDescent="0.3">
      <c r="C3" s="84" t="s">
        <v>138</v>
      </c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W3" s="82"/>
      <c r="X3" s="82"/>
      <c r="Y3" s="82"/>
      <c r="Z3" s="82"/>
      <c r="AA3" s="82"/>
    </row>
    <row r="4" spans="1:35" x14ac:dyDescent="0.3">
      <c r="W4" s="82" t="s">
        <v>116</v>
      </c>
      <c r="X4" s="82"/>
      <c r="Y4" s="82"/>
      <c r="Z4" s="82"/>
      <c r="AA4" s="82"/>
    </row>
    <row r="5" spans="1:35" x14ac:dyDescent="0.3">
      <c r="A5" s="18"/>
      <c r="B5" s="18"/>
      <c r="C5" s="28" t="s">
        <v>84</v>
      </c>
      <c r="D5" s="28" t="s">
        <v>77</v>
      </c>
      <c r="E5" s="28" t="s">
        <v>78</v>
      </c>
      <c r="F5" s="28" t="s">
        <v>79</v>
      </c>
      <c r="G5" s="87" t="s">
        <v>82</v>
      </c>
      <c r="H5" s="87"/>
      <c r="I5" s="87"/>
      <c r="J5" s="28" t="s">
        <v>7</v>
      </c>
      <c r="K5" s="28" t="s">
        <v>8</v>
      </c>
      <c r="L5" s="30"/>
      <c r="M5" s="31" t="s">
        <v>85</v>
      </c>
      <c r="N5" s="32"/>
      <c r="O5" s="33" t="s">
        <v>86</v>
      </c>
      <c r="P5" s="34"/>
      <c r="Q5" s="53"/>
      <c r="R5" s="1"/>
      <c r="S5" s="1"/>
      <c r="T5" s="1"/>
      <c r="U5" s="1"/>
      <c r="V5" s="1"/>
      <c r="W5" s="86"/>
      <c r="X5" s="86"/>
      <c r="Y5" s="86"/>
      <c r="Z5" s="86"/>
      <c r="AA5" s="86"/>
      <c r="AB5" s="1"/>
      <c r="AC5" s="1"/>
      <c r="AD5" s="1"/>
      <c r="AE5" s="1"/>
      <c r="AF5" s="1"/>
      <c r="AG5" s="1"/>
      <c r="AH5" s="1"/>
      <c r="AI5" s="1"/>
    </row>
    <row r="6" spans="1:35" x14ac:dyDescent="0.3">
      <c r="A6" s="37" t="s">
        <v>26</v>
      </c>
      <c r="B6" s="38" t="str" cm="1">
        <f t="array" aca="1" ref="B6" ca="1">INDEX($V$25:$V$31,MATCH(LARGE($AE$25:$AE$31-ROW($AE$25:$AE$31)/COUNT($AE$25:$AE$31),ROW(B6)-ROW(B$6)+1),$AE$25:$AE$31-ROW($AE$25:$AE$31)/COUNT($AE$25:$AE$31),0))</f>
        <v>Doudeen Team</v>
      </c>
      <c r="C6" s="39">
        <f t="shared" ref="C6:C12" ca="1" si="0">VLOOKUP($B6,$V$25:$AD$31,2,0)</f>
        <v>4</v>
      </c>
      <c r="D6" s="39">
        <f t="shared" ref="D6:D12" ca="1" si="1">VLOOKUP($B6,$V$25:$AD$31,3,0)</f>
        <v>3</v>
      </c>
      <c r="E6" s="39">
        <f t="shared" ref="E6:E12" ca="1" si="2">VLOOKUP($B6,$V$25:$AD$31,4,0)</f>
        <v>1</v>
      </c>
      <c r="F6" s="39">
        <f t="shared" ref="F6:F12" ca="1" si="3">VLOOKUP($B6,$V$25:$AD$31,5,0)</f>
        <v>0</v>
      </c>
      <c r="G6" s="40">
        <f t="shared" ref="G6:G12" ca="1" si="4">VLOOKUP($B6,$V$25:$AD$31,6,0)</f>
        <v>49</v>
      </c>
      <c r="H6" s="39" t="s">
        <v>0</v>
      </c>
      <c r="I6" s="41">
        <f t="shared" ref="I6:I12" ca="1" si="5">VLOOKUP($B6,$V$25:$AD$31,7,0)</f>
        <v>29</v>
      </c>
      <c r="J6" s="39">
        <f t="shared" ref="J6:J12" ca="1" si="6">VLOOKUP($B6,$V$25:$AD$31,8,0)</f>
        <v>20</v>
      </c>
      <c r="K6" s="39">
        <f t="shared" ref="K6:K12" ca="1" si="7">VLOOKUP($B6,$V$25:$AD$31,9,0)</f>
        <v>7</v>
      </c>
      <c r="L6" s="64" t="s">
        <v>87</v>
      </c>
      <c r="M6" s="62">
        <f t="shared" ref="M6:M12" ca="1" si="8">VLOOKUP($B6,$V$25:$AH$31,12,0)</f>
        <v>236</v>
      </c>
      <c r="N6" s="62" t="s">
        <v>0</v>
      </c>
      <c r="O6" s="62">
        <f t="shared" ref="O6:O12" ca="1" si="9">VLOOKUP($B6,$V$25:$AH$31,13,0)</f>
        <v>174</v>
      </c>
      <c r="P6" s="65" t="s">
        <v>88</v>
      </c>
      <c r="W6" s="82" t="s">
        <v>10</v>
      </c>
      <c r="X6" s="82"/>
      <c r="Y6" s="82"/>
      <c r="Z6" s="82"/>
      <c r="AA6" s="82"/>
    </row>
    <row r="7" spans="1:35" x14ac:dyDescent="0.3">
      <c r="A7" s="17" t="s">
        <v>27</v>
      </c>
      <c r="B7" s="11" t="str" cm="1">
        <f t="array" aca="1" ref="B7" ca="1">INDEX($V$25:$V$31,MATCH(LARGE($AE$25:$AE$31-ROW($AE$25:$AE$31)/COUNT($AE$25:$AE$31),ROW(B7)-ROW(B$6)+1),$AE$25:$AE$31-ROW($AE$25:$AE$31)/COUNT($AE$25:$AE$31),0))</f>
        <v>BHK IQ Boskovice</v>
      </c>
      <c r="C7" s="12">
        <f t="shared" ca="1" si="0"/>
        <v>4</v>
      </c>
      <c r="D7" s="12">
        <f t="shared" ca="1" si="1"/>
        <v>2</v>
      </c>
      <c r="E7" s="12">
        <f t="shared" ca="1" si="2"/>
        <v>1</v>
      </c>
      <c r="F7" s="12">
        <f t="shared" ca="1" si="3"/>
        <v>1</v>
      </c>
      <c r="G7" s="14">
        <f t="shared" ca="1" si="4"/>
        <v>47</v>
      </c>
      <c r="H7" s="12" t="s">
        <v>0</v>
      </c>
      <c r="I7" s="16">
        <f t="shared" ca="1" si="5"/>
        <v>34</v>
      </c>
      <c r="J7" s="12">
        <f t="shared" ca="1" si="6"/>
        <v>13</v>
      </c>
      <c r="K7" s="12">
        <f t="shared" ca="1" si="7"/>
        <v>5</v>
      </c>
      <c r="L7" s="77" t="s">
        <v>87</v>
      </c>
      <c r="M7" s="63">
        <f t="shared" ca="1" si="8"/>
        <v>224</v>
      </c>
      <c r="N7" s="63" t="s">
        <v>0</v>
      </c>
      <c r="O7" s="63">
        <f t="shared" ca="1" si="9"/>
        <v>206</v>
      </c>
      <c r="P7" s="78" t="s">
        <v>88</v>
      </c>
      <c r="W7" s="82" t="s">
        <v>115</v>
      </c>
      <c r="X7" s="82"/>
      <c r="Y7" s="82"/>
      <c r="Z7" s="82"/>
      <c r="AA7" s="82"/>
    </row>
    <row r="8" spans="1:35" x14ac:dyDescent="0.3">
      <c r="A8" s="37" t="s">
        <v>29</v>
      </c>
      <c r="B8" s="38" t="str" cm="1">
        <f t="array" aca="1" ref="B8" ca="1">INDEX($V$25:$V$31,MATCH(LARGE($AE$25:$AE$31-ROW($AE$25:$AE$31)/COUNT($AE$25:$AE$31),ROW(B8)-ROW(B$6)+1),$AE$25:$AE$31-ROW($AE$25:$AE$31)/COUNT($AE$25:$AE$31),0))</f>
        <v>SHL Reklama Dobrá Voda</v>
      </c>
      <c r="C8" s="39">
        <f t="shared" ca="1" si="0"/>
        <v>4</v>
      </c>
      <c r="D8" s="39">
        <f t="shared" ca="1" si="1"/>
        <v>2</v>
      </c>
      <c r="E8" s="39">
        <f t="shared" ca="1" si="2"/>
        <v>1</v>
      </c>
      <c r="F8" s="39">
        <f t="shared" ca="1" si="3"/>
        <v>1</v>
      </c>
      <c r="G8" s="40">
        <f t="shared" ca="1" si="4"/>
        <v>46</v>
      </c>
      <c r="H8" s="39" t="s">
        <v>0</v>
      </c>
      <c r="I8" s="41">
        <f t="shared" ca="1" si="5"/>
        <v>34</v>
      </c>
      <c r="J8" s="39">
        <f t="shared" ca="1" si="6"/>
        <v>12</v>
      </c>
      <c r="K8" s="39">
        <f t="shared" ca="1" si="7"/>
        <v>5</v>
      </c>
      <c r="L8" s="64" t="s">
        <v>87</v>
      </c>
      <c r="M8" s="62">
        <f t="shared" ca="1" si="8"/>
        <v>264</v>
      </c>
      <c r="N8" s="62" t="s">
        <v>0</v>
      </c>
      <c r="O8" s="62">
        <f t="shared" ca="1" si="9"/>
        <v>217</v>
      </c>
      <c r="P8" s="65" t="s">
        <v>88</v>
      </c>
      <c r="W8" s="82" t="s">
        <v>118</v>
      </c>
      <c r="X8" s="82"/>
      <c r="Y8" s="82"/>
      <c r="Z8" s="82"/>
      <c r="AA8" s="82"/>
    </row>
    <row r="9" spans="1:35" x14ac:dyDescent="0.3">
      <c r="A9" s="17" t="s">
        <v>28</v>
      </c>
      <c r="B9" s="11" t="str" cm="1">
        <f t="array" aca="1" ref="B9" ca="1">INDEX($V$25:$V$31,MATCH(LARGE($AE$25:$AE$31-ROW($AE$25:$AE$31)/COUNT($AE$25:$AE$31),ROW(B9)-ROW(B$6)+1),$AE$25:$AE$31-ROW($AE$25:$AE$31)/COUNT($AE$25:$AE$31),0))</f>
        <v>BHC Dragons Modřice</v>
      </c>
      <c r="C9" s="12">
        <f t="shared" ca="1" si="0"/>
        <v>4</v>
      </c>
      <c r="D9" s="12">
        <f t="shared" ca="1" si="1"/>
        <v>2</v>
      </c>
      <c r="E9" s="12">
        <f t="shared" ca="1" si="2"/>
        <v>1</v>
      </c>
      <c r="F9" s="12">
        <f t="shared" ca="1" si="3"/>
        <v>1</v>
      </c>
      <c r="G9" s="14">
        <f t="shared" ca="1" si="4"/>
        <v>33</v>
      </c>
      <c r="H9" s="12" t="s">
        <v>0</v>
      </c>
      <c r="I9" s="16">
        <f t="shared" ca="1" si="5"/>
        <v>31</v>
      </c>
      <c r="J9" s="12">
        <f t="shared" ca="1" si="6"/>
        <v>2</v>
      </c>
      <c r="K9" s="12">
        <f t="shared" ca="1" si="7"/>
        <v>5</v>
      </c>
      <c r="L9" s="77" t="s">
        <v>87</v>
      </c>
      <c r="M9" s="63">
        <f t="shared" ca="1" si="8"/>
        <v>250</v>
      </c>
      <c r="N9" s="63" t="s">
        <v>0</v>
      </c>
      <c r="O9" s="63">
        <f t="shared" ca="1" si="9"/>
        <v>227</v>
      </c>
      <c r="P9" s="78" t="s">
        <v>88</v>
      </c>
      <c r="W9" s="82" t="s">
        <v>95</v>
      </c>
      <c r="X9" s="82"/>
      <c r="Y9" s="82"/>
      <c r="Z9" s="82"/>
      <c r="AA9" s="82"/>
    </row>
    <row r="10" spans="1:35" x14ac:dyDescent="0.3">
      <c r="A10" s="37" t="s">
        <v>30</v>
      </c>
      <c r="B10" s="38" t="str" cm="1">
        <f t="array" aca="1" ref="B10" ca="1">INDEX($V$25:$V$31,MATCH(LARGE($AE$25:$AE$31-ROW($AE$25:$AE$31)/COUNT($AE$25:$AE$31),ROW(B10)-ROW(B$6)+1),$AE$25:$AE$31-ROW($AE$25:$AE$31)/COUNT($AE$25:$AE$31),0))</f>
        <v>B.O.S. Team</v>
      </c>
      <c r="C10" s="39">
        <f t="shared" ca="1" si="0"/>
        <v>4</v>
      </c>
      <c r="D10" s="39">
        <f t="shared" ca="1" si="1"/>
        <v>1</v>
      </c>
      <c r="E10" s="39">
        <f t="shared" ca="1" si="2"/>
        <v>2</v>
      </c>
      <c r="F10" s="39">
        <f t="shared" ca="1" si="3"/>
        <v>1</v>
      </c>
      <c r="G10" s="40">
        <f t="shared" ca="1" si="4"/>
        <v>34</v>
      </c>
      <c r="H10" s="39" t="s">
        <v>0</v>
      </c>
      <c r="I10" s="41">
        <f t="shared" ca="1" si="5"/>
        <v>39</v>
      </c>
      <c r="J10" s="39">
        <f t="shared" ca="1" si="6"/>
        <v>-5</v>
      </c>
      <c r="K10" s="39">
        <f t="shared" ca="1" si="7"/>
        <v>4</v>
      </c>
      <c r="L10" s="64" t="s">
        <v>87</v>
      </c>
      <c r="M10" s="62">
        <f t="shared" ca="1" si="8"/>
        <v>188</v>
      </c>
      <c r="N10" s="62" t="s">
        <v>0</v>
      </c>
      <c r="O10" s="62">
        <f t="shared" ca="1" si="9"/>
        <v>203</v>
      </c>
      <c r="P10" s="65" t="s">
        <v>88</v>
      </c>
      <c r="W10" s="82" t="s">
        <v>19</v>
      </c>
      <c r="X10" s="82"/>
      <c r="Y10" s="82"/>
      <c r="Z10" s="82"/>
      <c r="AA10" s="82"/>
    </row>
    <row r="11" spans="1:35" x14ac:dyDescent="0.3">
      <c r="A11" s="17" t="s">
        <v>31</v>
      </c>
      <c r="B11" s="11" t="str" cm="1">
        <f t="array" aca="1" ref="B11" ca="1">INDEX($V$25:$V$31,MATCH(LARGE($AE$25:$AE$31-ROW($AE$25:$AE$31)/COUNT($AE$25:$AE$31),ROW(B11)-ROW(B$6)+1),$AE$25:$AE$31-ROW($AE$25:$AE$31)/COUNT($AE$25:$AE$31),0))</f>
        <v>Prague NHL</v>
      </c>
      <c r="C11" s="12">
        <f t="shared" ca="1" si="0"/>
        <v>4</v>
      </c>
      <c r="D11" s="12">
        <f t="shared" ca="1" si="1"/>
        <v>1</v>
      </c>
      <c r="E11" s="12">
        <f t="shared" ca="1" si="2"/>
        <v>0</v>
      </c>
      <c r="F11" s="12">
        <f t="shared" ca="1" si="3"/>
        <v>3</v>
      </c>
      <c r="G11" s="14">
        <f t="shared" ca="1" si="4"/>
        <v>31</v>
      </c>
      <c r="H11" s="12" t="s">
        <v>0</v>
      </c>
      <c r="I11" s="16">
        <f t="shared" ca="1" si="5"/>
        <v>51</v>
      </c>
      <c r="J11" s="12">
        <f t="shared" ca="1" si="6"/>
        <v>-20</v>
      </c>
      <c r="K11" s="12">
        <f t="shared" ca="1" si="7"/>
        <v>2</v>
      </c>
      <c r="L11" s="77" t="s">
        <v>87</v>
      </c>
      <c r="M11" s="63">
        <f t="shared" ca="1" si="8"/>
        <v>230</v>
      </c>
      <c r="N11" s="63" t="s">
        <v>0</v>
      </c>
      <c r="O11" s="63">
        <f t="shared" ca="1" si="9"/>
        <v>317</v>
      </c>
      <c r="P11" s="78" t="s">
        <v>88</v>
      </c>
      <c r="W11" s="82" t="s">
        <v>117</v>
      </c>
      <c r="X11" s="82"/>
      <c r="Y11" s="82"/>
      <c r="Z11" s="82"/>
      <c r="AA11" s="82"/>
    </row>
    <row r="12" spans="1:35" x14ac:dyDescent="0.3">
      <c r="A12" s="37" t="s">
        <v>32</v>
      </c>
      <c r="B12" s="38" t="str" cm="1">
        <f t="array" aca="1" ref="B12" ca="1">INDEX($V$25:$V$31,MATCH(LARGE($AE$25:$AE$31-ROW($AE$25:$AE$31)/COUNT($AE$25:$AE$31),ROW(B12)-ROW(B$6)+1),$AE$25:$AE$31-ROW($AE$25:$AE$31)/COUNT($AE$25:$AE$31),0))</f>
        <v>SHL Brno</v>
      </c>
      <c r="C12" s="39">
        <f t="shared" ca="1" si="0"/>
        <v>4</v>
      </c>
      <c r="D12" s="39">
        <f t="shared" ca="1" si="1"/>
        <v>0</v>
      </c>
      <c r="E12" s="39">
        <f t="shared" ca="1" si="2"/>
        <v>0</v>
      </c>
      <c r="F12" s="39">
        <f t="shared" ca="1" si="3"/>
        <v>4</v>
      </c>
      <c r="G12" s="40">
        <f t="shared" ca="1" si="4"/>
        <v>26</v>
      </c>
      <c r="H12" s="39" t="s">
        <v>0</v>
      </c>
      <c r="I12" s="41">
        <f t="shared" ca="1" si="5"/>
        <v>48</v>
      </c>
      <c r="J12" s="39">
        <f t="shared" ca="1" si="6"/>
        <v>-22</v>
      </c>
      <c r="K12" s="39">
        <f t="shared" ca="1" si="7"/>
        <v>0</v>
      </c>
      <c r="L12" s="64" t="s">
        <v>87</v>
      </c>
      <c r="M12" s="62">
        <f t="shared" ca="1" si="8"/>
        <v>192</v>
      </c>
      <c r="N12" s="62" t="s">
        <v>0</v>
      </c>
      <c r="O12" s="62">
        <f t="shared" ca="1" si="9"/>
        <v>240</v>
      </c>
      <c r="P12" s="65" t="s">
        <v>88</v>
      </c>
      <c r="W12" s="82"/>
      <c r="X12" s="82"/>
      <c r="Y12" s="82"/>
      <c r="Z12" s="82"/>
      <c r="AA12" s="82"/>
    </row>
    <row r="13" spans="1:35" x14ac:dyDescent="0.3">
      <c r="A13" s="17"/>
      <c r="B13" s="11"/>
      <c r="C13" s="12"/>
      <c r="D13" s="3"/>
      <c r="E13" s="3"/>
      <c r="F13" s="3"/>
      <c r="G13" s="14"/>
      <c r="H13" s="12"/>
      <c r="I13" s="16"/>
      <c r="K13" s="12"/>
    </row>
    <row r="14" spans="1:35" ht="15.6" x14ac:dyDescent="0.3">
      <c r="A14" s="85" t="s">
        <v>91</v>
      </c>
      <c r="B14" s="85"/>
      <c r="C14" s="85"/>
      <c r="D14" s="85"/>
      <c r="E14" s="85"/>
      <c r="F14" s="85"/>
      <c r="G14" s="85"/>
      <c r="H14" s="85"/>
      <c r="I14" s="85"/>
      <c r="J14" s="85"/>
      <c r="K14" s="85"/>
      <c r="L14" s="85"/>
      <c r="M14" s="85"/>
      <c r="N14" s="85"/>
      <c r="O14" s="85"/>
      <c r="P14" s="85"/>
    </row>
    <row r="15" spans="1:35" ht="5.55" customHeight="1" x14ac:dyDescent="0.3">
      <c r="A15" s="82"/>
      <c r="B15" s="82"/>
      <c r="C15" s="82"/>
      <c r="D15" s="82"/>
      <c r="E15" s="82"/>
      <c r="F15" s="82"/>
      <c r="G15" s="82"/>
      <c r="H15" s="82"/>
      <c r="I15" s="82"/>
      <c r="J15" s="82"/>
      <c r="K15" s="82"/>
      <c r="L15" s="82"/>
      <c r="M15" s="82"/>
      <c r="N15" s="82"/>
      <c r="O15" s="82"/>
      <c r="P15" s="82"/>
    </row>
    <row r="16" spans="1:35" x14ac:dyDescent="0.3">
      <c r="A16" s="19">
        <v>1</v>
      </c>
      <c r="B16" s="35" t="s">
        <v>116</v>
      </c>
      <c r="C16" s="28">
        <v>17</v>
      </c>
      <c r="D16" s="28" t="s">
        <v>0</v>
      </c>
      <c r="E16" s="28">
        <v>7</v>
      </c>
      <c r="F16" s="81" t="s">
        <v>10</v>
      </c>
      <c r="G16" s="81"/>
      <c r="H16" s="81"/>
      <c r="I16" s="81"/>
      <c r="J16" s="81"/>
      <c r="K16" s="81"/>
      <c r="L16" s="19" t="s">
        <v>87</v>
      </c>
      <c r="M16" s="22">
        <v>77</v>
      </c>
      <c r="N16" s="23" t="s">
        <v>0</v>
      </c>
      <c r="O16" s="24">
        <v>44</v>
      </c>
      <c r="P16" s="20" t="s">
        <v>88</v>
      </c>
      <c r="Q16" s="54" t="s">
        <v>92</v>
      </c>
      <c r="AI16" s="25"/>
    </row>
    <row r="17" spans="1:35" x14ac:dyDescent="0.3">
      <c r="A17" s="42">
        <v>2</v>
      </c>
      <c r="B17" s="43" t="s">
        <v>118</v>
      </c>
      <c r="C17" s="44">
        <v>10</v>
      </c>
      <c r="D17" s="44" t="s">
        <v>0</v>
      </c>
      <c r="E17" s="44">
        <v>7</v>
      </c>
      <c r="F17" s="80" t="s">
        <v>95</v>
      </c>
      <c r="G17" s="80"/>
      <c r="H17" s="80"/>
      <c r="I17" s="80"/>
      <c r="J17" s="80"/>
      <c r="K17" s="80"/>
      <c r="L17" s="42" t="s">
        <v>87</v>
      </c>
      <c r="M17" s="46">
        <v>55</v>
      </c>
      <c r="N17" s="47" t="s">
        <v>0</v>
      </c>
      <c r="O17" s="50">
        <v>54</v>
      </c>
      <c r="P17" s="51" t="s">
        <v>88</v>
      </c>
      <c r="Q17" s="57" t="s">
        <v>92</v>
      </c>
      <c r="AI17" s="25"/>
    </row>
    <row r="18" spans="1:35" x14ac:dyDescent="0.3">
      <c r="A18" s="19">
        <v>3</v>
      </c>
      <c r="B18" s="35" t="s">
        <v>115</v>
      </c>
      <c r="C18" s="28">
        <v>7</v>
      </c>
      <c r="D18" s="28" t="s">
        <v>0</v>
      </c>
      <c r="E18" s="28">
        <v>7</v>
      </c>
      <c r="F18" s="81" t="s">
        <v>118</v>
      </c>
      <c r="G18" s="81"/>
      <c r="H18" s="81"/>
      <c r="I18" s="81"/>
      <c r="J18" s="81"/>
      <c r="K18" s="81"/>
      <c r="L18" s="19" t="s">
        <v>87</v>
      </c>
      <c r="M18" s="22">
        <v>47</v>
      </c>
      <c r="N18" s="23" t="s">
        <v>0</v>
      </c>
      <c r="O18" s="24">
        <v>53</v>
      </c>
      <c r="P18" s="20" t="s">
        <v>88</v>
      </c>
      <c r="Q18" s="54" t="s">
        <v>92</v>
      </c>
      <c r="AI18" s="25"/>
    </row>
    <row r="19" spans="1:35" x14ac:dyDescent="0.3">
      <c r="A19" s="42">
        <v>4</v>
      </c>
      <c r="B19" s="43" t="s">
        <v>116</v>
      </c>
      <c r="C19" s="44">
        <v>10</v>
      </c>
      <c r="D19" s="44" t="s">
        <v>0</v>
      </c>
      <c r="E19" s="44">
        <v>10</v>
      </c>
      <c r="F19" s="80" t="s">
        <v>117</v>
      </c>
      <c r="G19" s="80"/>
      <c r="H19" s="80"/>
      <c r="I19" s="80"/>
      <c r="J19" s="80"/>
      <c r="K19" s="80"/>
      <c r="L19" s="42" t="s">
        <v>87</v>
      </c>
      <c r="M19" s="46">
        <v>43</v>
      </c>
      <c r="N19" s="47" t="s">
        <v>0</v>
      </c>
      <c r="O19" s="48">
        <v>54</v>
      </c>
      <c r="P19" s="49" t="s">
        <v>88</v>
      </c>
      <c r="Q19" s="57" t="s">
        <v>92</v>
      </c>
      <c r="AI19" s="25"/>
    </row>
    <row r="20" spans="1:35" x14ac:dyDescent="0.3">
      <c r="A20" s="19">
        <v>5</v>
      </c>
      <c r="B20" s="36" t="s">
        <v>10</v>
      </c>
      <c r="C20" s="29">
        <v>11</v>
      </c>
      <c r="D20" s="29" t="s">
        <v>0</v>
      </c>
      <c r="E20" s="29">
        <v>10</v>
      </c>
      <c r="F20" s="81" t="s">
        <v>117</v>
      </c>
      <c r="G20" s="81"/>
      <c r="H20" s="81"/>
      <c r="I20" s="81"/>
      <c r="J20" s="81"/>
      <c r="K20" s="81"/>
      <c r="L20" s="19" t="s">
        <v>87</v>
      </c>
      <c r="M20" s="22">
        <v>66</v>
      </c>
      <c r="N20" s="23" t="s">
        <v>0</v>
      </c>
      <c r="O20" s="24">
        <v>74</v>
      </c>
      <c r="P20" s="20" t="s">
        <v>88</v>
      </c>
      <c r="Q20" s="54" t="s">
        <v>92</v>
      </c>
    </row>
    <row r="21" spans="1:35" x14ac:dyDescent="0.3">
      <c r="A21" s="42">
        <v>6</v>
      </c>
      <c r="B21" s="45" t="s">
        <v>19</v>
      </c>
      <c r="C21" s="44">
        <v>9</v>
      </c>
      <c r="D21" s="44" t="s">
        <v>0</v>
      </c>
      <c r="E21" s="44">
        <v>9</v>
      </c>
      <c r="F21" s="80" t="s">
        <v>115</v>
      </c>
      <c r="G21" s="80"/>
      <c r="H21" s="80"/>
      <c r="I21" s="80"/>
      <c r="J21" s="80"/>
      <c r="K21" s="80"/>
      <c r="L21" s="42" t="s">
        <v>87</v>
      </c>
      <c r="M21" s="46">
        <v>33</v>
      </c>
      <c r="N21" s="47" t="s">
        <v>0</v>
      </c>
      <c r="O21" s="48">
        <v>34</v>
      </c>
      <c r="P21" s="49" t="s">
        <v>88</v>
      </c>
      <c r="Q21" s="57" t="s">
        <v>92</v>
      </c>
    </row>
    <row r="22" spans="1:35" x14ac:dyDescent="0.3">
      <c r="A22" s="19">
        <v>7</v>
      </c>
      <c r="B22" s="36" t="s">
        <v>19</v>
      </c>
      <c r="C22" s="29">
        <v>15</v>
      </c>
      <c r="D22" s="29" t="s">
        <v>0</v>
      </c>
      <c r="E22" s="29">
        <v>4</v>
      </c>
      <c r="F22" s="81" t="s">
        <v>95</v>
      </c>
      <c r="G22" s="81"/>
      <c r="H22" s="81"/>
      <c r="I22" s="81"/>
      <c r="J22" s="81"/>
      <c r="K22" s="81"/>
      <c r="L22" s="19" t="s">
        <v>87</v>
      </c>
      <c r="M22" s="22">
        <v>71</v>
      </c>
      <c r="N22" s="23" t="s">
        <v>0</v>
      </c>
      <c r="O22" s="24">
        <v>42</v>
      </c>
      <c r="P22" s="20" t="s">
        <v>88</v>
      </c>
      <c r="Q22" s="54" t="s">
        <v>92</v>
      </c>
    </row>
    <row r="23" spans="1:35" x14ac:dyDescent="0.3">
      <c r="A23" s="42">
        <v>8</v>
      </c>
      <c r="B23" s="45" t="s">
        <v>118</v>
      </c>
      <c r="C23" s="44">
        <v>9</v>
      </c>
      <c r="D23" s="44" t="s">
        <v>0</v>
      </c>
      <c r="E23" s="44">
        <v>6</v>
      </c>
      <c r="F23" s="80" t="s">
        <v>10</v>
      </c>
      <c r="G23" s="80"/>
      <c r="H23" s="80"/>
      <c r="I23" s="80"/>
      <c r="J23" s="80"/>
      <c r="K23" s="80"/>
      <c r="L23" s="42" t="s">
        <v>87</v>
      </c>
      <c r="M23" s="46">
        <v>88</v>
      </c>
      <c r="N23" s="47" t="s">
        <v>0</v>
      </c>
      <c r="O23" s="48">
        <v>72</v>
      </c>
      <c r="P23" s="49" t="s">
        <v>88</v>
      </c>
      <c r="Q23" s="57" t="s">
        <v>137</v>
      </c>
    </row>
    <row r="24" spans="1:35" x14ac:dyDescent="0.3">
      <c r="A24" s="19">
        <v>9</v>
      </c>
      <c r="B24" s="60" t="s">
        <v>19</v>
      </c>
      <c r="C24" s="59">
        <v>10</v>
      </c>
      <c r="D24" s="59" t="s">
        <v>0</v>
      </c>
      <c r="E24" s="59">
        <v>9</v>
      </c>
      <c r="F24" s="81" t="s">
        <v>116</v>
      </c>
      <c r="G24" s="81"/>
      <c r="H24" s="81"/>
      <c r="I24" s="81"/>
      <c r="J24" s="81"/>
      <c r="K24" s="81"/>
      <c r="L24" s="19" t="s">
        <v>87</v>
      </c>
      <c r="M24" s="22">
        <v>54</v>
      </c>
      <c r="N24" s="23" t="s">
        <v>0</v>
      </c>
      <c r="O24" s="24">
        <v>50</v>
      </c>
      <c r="P24" s="20" t="s">
        <v>88</v>
      </c>
      <c r="Q24" s="54" t="s">
        <v>137</v>
      </c>
      <c r="W24" s="4" t="s">
        <v>1</v>
      </c>
      <c r="X24" s="5" t="s">
        <v>2</v>
      </c>
      <c r="Y24" s="5" t="s">
        <v>3</v>
      </c>
      <c r="Z24" s="5" t="s">
        <v>4</v>
      </c>
      <c r="AA24" s="6" t="s">
        <v>5</v>
      </c>
      <c r="AB24" s="7" t="s">
        <v>6</v>
      </c>
      <c r="AC24" s="5" t="s">
        <v>7</v>
      </c>
      <c r="AD24" s="6" t="s">
        <v>8</v>
      </c>
      <c r="AE24" s="12" t="s">
        <v>9</v>
      </c>
    </row>
    <row r="25" spans="1:35" x14ac:dyDescent="0.3">
      <c r="A25" s="42">
        <v>10</v>
      </c>
      <c r="B25" s="61" t="s">
        <v>19</v>
      </c>
      <c r="C25" s="44">
        <v>15</v>
      </c>
      <c r="D25" s="44" t="s">
        <v>0</v>
      </c>
      <c r="E25" s="44">
        <v>7</v>
      </c>
      <c r="F25" s="80" t="s">
        <v>10</v>
      </c>
      <c r="G25" s="80"/>
      <c r="H25" s="80"/>
      <c r="I25" s="80"/>
      <c r="J25" s="80"/>
      <c r="K25" s="80"/>
      <c r="L25" s="42" t="s">
        <v>87</v>
      </c>
      <c r="M25" s="46">
        <v>78</v>
      </c>
      <c r="N25" s="47" t="s">
        <v>0</v>
      </c>
      <c r="O25" s="48">
        <v>48</v>
      </c>
      <c r="P25" s="49" t="s">
        <v>88</v>
      </c>
      <c r="Q25" s="57" t="s">
        <v>137</v>
      </c>
      <c r="V25" s="21" t="str">
        <f>W4</f>
        <v>BHK IQ Boskovice</v>
      </c>
      <c r="W25" s="8">
        <f>SUM(X25:Z25)</f>
        <v>4</v>
      </c>
      <c r="X25" s="3">
        <f t="array" ref="X25">SUM((home=V25)*(homescore&gt;visitorscore),(visitor=V25)*(visitorscore&gt;homescore))</f>
        <v>2</v>
      </c>
      <c r="Y25" s="3">
        <f t="array" ref="Y25">SUM((home=V25)*(homescore=visitorscore)*ISNUMBER(visitorscore),(visitor=V25)*(visitorscore=homescore)*ISNUMBER(homescore))</f>
        <v>1</v>
      </c>
      <c r="Z25" s="3">
        <f t="array" ref="Z25">SUM((home=V25)*(homescore&lt;visitorscore),(visitor=V25)*(visitorscore&lt;homescore))</f>
        <v>1</v>
      </c>
      <c r="AA25" s="9">
        <f t="shared" ref="AA25:AA31" ca="1" si="10">SUMIF(home,V25,homescore)+SUMIF(visitor,V25,visitorscore)</f>
        <v>47</v>
      </c>
      <c r="AB25" s="10">
        <f t="shared" ref="AB25" ca="1" si="11">SUMIF(home,V25,visitorscore)+SUMIF(visitor,V25,homescore)</f>
        <v>34</v>
      </c>
      <c r="AC25" s="12">
        <f t="shared" ref="AC25:AC31" ca="1" si="12">AA25-AB25</f>
        <v>13</v>
      </c>
      <c r="AD25" s="9">
        <f t="shared" ref="AD25:AD31" si="13">(X25*2)+Y25</f>
        <v>5</v>
      </c>
      <c r="AE25" s="2">
        <f t="shared" ref="AE25:AE31" ca="1" si="14">AA25+AC25*10000+AD25*1000000000</f>
        <v>5000130047</v>
      </c>
      <c r="AG25" s="9">
        <f t="shared" ref="AG25" ca="1" si="15">SUMIF(home,V25,homegoal)+SUMIF(visitor,V25,visitorgoal)</f>
        <v>224</v>
      </c>
      <c r="AH25" s="9">
        <f t="shared" ref="AH25" ca="1" si="16">SUMIF(home,V25,visitorgoal)+SUMIF(visitor,V25,homegoal)</f>
        <v>206</v>
      </c>
    </row>
    <row r="26" spans="1:35" x14ac:dyDescent="0.3">
      <c r="A26" s="19">
        <v>11</v>
      </c>
      <c r="B26" s="60" t="s">
        <v>118</v>
      </c>
      <c r="C26" s="59">
        <v>7</v>
      </c>
      <c r="D26" s="59" t="s">
        <v>0</v>
      </c>
      <c r="E26" s="59">
        <v>11</v>
      </c>
      <c r="F26" s="81" t="s">
        <v>116</v>
      </c>
      <c r="G26" s="81"/>
      <c r="H26" s="81"/>
      <c r="I26" s="81"/>
      <c r="J26" s="81"/>
      <c r="K26" s="81"/>
      <c r="L26" s="19" t="s">
        <v>87</v>
      </c>
      <c r="M26" s="22">
        <v>54</v>
      </c>
      <c r="N26" s="23" t="s">
        <v>0</v>
      </c>
      <c r="O26" s="24">
        <v>54</v>
      </c>
      <c r="P26" s="20" t="s">
        <v>88</v>
      </c>
      <c r="Q26" s="54" t="s">
        <v>137</v>
      </c>
      <c r="V26" s="21" t="str">
        <f t="shared" ref="V26:V31" si="17">W6</f>
        <v>Prague NHL</v>
      </c>
      <c r="W26" s="8">
        <f t="shared" ref="W26:W31" si="18">SUM(X26:Z26)</f>
        <v>4</v>
      </c>
      <c r="X26" s="76">
        <f t="array" ref="X26">SUM((home=V26)*(homescore&gt;visitorscore),(visitor=V26)*(visitorscore&gt;homescore))</f>
        <v>1</v>
      </c>
      <c r="Y26" s="76">
        <f t="array" ref="Y26">SUM((home=V26)*(homescore=visitorscore)*ISNUMBER(visitorscore),(visitor=V26)*(visitorscore=homescore)*ISNUMBER(homescore))</f>
        <v>0</v>
      </c>
      <c r="Z26" s="76">
        <f t="array" ref="Z26">SUM((home=V26)*(homescore&lt;visitorscore),(visitor=V26)*(visitorscore&lt;homescore))</f>
        <v>3</v>
      </c>
      <c r="AA26" s="9">
        <f t="shared" ca="1" si="10"/>
        <v>31</v>
      </c>
      <c r="AB26" s="10">
        <f t="shared" ref="AB26:AB31" ca="1" si="19">SUMIF(home,V26,visitorscore)+SUMIF(visitor,V26,homescore)</f>
        <v>51</v>
      </c>
      <c r="AC26" s="12">
        <f t="shared" ca="1" si="12"/>
        <v>-20</v>
      </c>
      <c r="AD26" s="9">
        <f t="shared" si="13"/>
        <v>2</v>
      </c>
      <c r="AE26" s="2">
        <f t="shared" ca="1" si="14"/>
        <v>1999800031</v>
      </c>
      <c r="AG26" s="9">
        <f t="shared" ref="AG26:AG31" ca="1" si="20">SUMIF(home,V26,homegoal)+SUMIF(visitor,V26,visitorgoal)</f>
        <v>230</v>
      </c>
      <c r="AH26" s="9">
        <f t="shared" ref="AH26:AH31" ca="1" si="21">SUMIF(home,V26,visitorgoal)+SUMIF(visitor,V26,homegoal)</f>
        <v>317</v>
      </c>
    </row>
    <row r="27" spans="1:35" x14ac:dyDescent="0.3">
      <c r="A27" s="42">
        <v>12</v>
      </c>
      <c r="B27" s="61" t="s">
        <v>115</v>
      </c>
      <c r="C27" s="44">
        <v>5</v>
      </c>
      <c r="D27" s="44" t="s">
        <v>0</v>
      </c>
      <c r="E27" s="44">
        <v>16</v>
      </c>
      <c r="F27" s="80" t="s">
        <v>117</v>
      </c>
      <c r="G27" s="80"/>
      <c r="H27" s="80"/>
      <c r="I27" s="80"/>
      <c r="J27" s="80"/>
      <c r="K27" s="80"/>
      <c r="L27" s="42" t="s">
        <v>87</v>
      </c>
      <c r="M27" s="46">
        <v>52</v>
      </c>
      <c r="N27" s="47" t="s">
        <v>0</v>
      </c>
      <c r="O27" s="48">
        <v>77</v>
      </c>
      <c r="P27" s="49" t="s">
        <v>88</v>
      </c>
      <c r="Q27" s="57" t="s">
        <v>137</v>
      </c>
      <c r="V27" s="21" t="str">
        <f t="shared" si="17"/>
        <v>B.O.S. Team</v>
      </c>
      <c r="W27" s="8">
        <f t="shared" si="18"/>
        <v>4</v>
      </c>
      <c r="X27" s="76">
        <f t="array" ref="X27">SUM((home=V27)*(homescore&gt;visitorscore),(visitor=V27)*(visitorscore&gt;homescore))</f>
        <v>1</v>
      </c>
      <c r="Y27" s="76">
        <f t="array" ref="Y27">SUM((home=V27)*(homescore=visitorscore)*ISNUMBER(visitorscore),(visitor=V27)*(visitorscore=homescore)*ISNUMBER(homescore))</f>
        <v>2</v>
      </c>
      <c r="Z27" s="76">
        <f t="array" ref="Z27">SUM((home=V27)*(homescore&lt;visitorscore),(visitor=V27)*(visitorscore&lt;homescore))</f>
        <v>1</v>
      </c>
      <c r="AA27" s="9">
        <f t="shared" ca="1" si="10"/>
        <v>34</v>
      </c>
      <c r="AB27" s="10">
        <f t="shared" ca="1" si="19"/>
        <v>39</v>
      </c>
      <c r="AC27" s="12">
        <f t="shared" ca="1" si="12"/>
        <v>-5</v>
      </c>
      <c r="AD27" s="9">
        <f t="shared" si="13"/>
        <v>4</v>
      </c>
      <c r="AE27" s="2">
        <f t="shared" ca="1" si="14"/>
        <v>3999950034</v>
      </c>
      <c r="AG27" s="9">
        <f t="shared" ca="1" si="20"/>
        <v>188</v>
      </c>
      <c r="AH27" s="9">
        <f t="shared" ca="1" si="21"/>
        <v>203</v>
      </c>
    </row>
    <row r="28" spans="1:35" x14ac:dyDescent="0.3">
      <c r="A28" s="19">
        <v>13</v>
      </c>
      <c r="B28" s="60" t="s">
        <v>95</v>
      </c>
      <c r="C28" s="59">
        <v>8</v>
      </c>
      <c r="D28" s="59" t="s">
        <v>0</v>
      </c>
      <c r="E28" s="59">
        <v>10</v>
      </c>
      <c r="F28" s="81" t="s">
        <v>117</v>
      </c>
      <c r="G28" s="81"/>
      <c r="H28" s="81"/>
      <c r="I28" s="81"/>
      <c r="J28" s="81"/>
      <c r="K28" s="81"/>
      <c r="L28" s="19" t="s">
        <v>87</v>
      </c>
      <c r="M28" s="22">
        <v>56</v>
      </c>
      <c r="N28" s="23" t="s">
        <v>0</v>
      </c>
      <c r="O28" s="24">
        <v>59</v>
      </c>
      <c r="P28" s="20" t="s">
        <v>88</v>
      </c>
      <c r="Q28" s="54" t="s">
        <v>137</v>
      </c>
      <c r="V28" s="21" t="str">
        <f t="shared" si="17"/>
        <v>BHC Dragons Modřice</v>
      </c>
      <c r="W28" s="8">
        <f t="shared" si="18"/>
        <v>4</v>
      </c>
      <c r="X28" s="76">
        <f t="array" ref="X28">SUM((home=V28)*(homescore&gt;visitorscore),(visitor=V28)*(visitorscore&gt;homescore))</f>
        <v>2</v>
      </c>
      <c r="Y28" s="76">
        <f t="array" ref="Y28">SUM((home=V28)*(homescore=visitorscore)*ISNUMBER(visitorscore),(visitor=V28)*(visitorscore=homescore)*ISNUMBER(homescore))</f>
        <v>1</v>
      </c>
      <c r="Z28" s="76">
        <f t="array" ref="Z28">SUM((home=V28)*(homescore&lt;visitorscore),(visitor=V28)*(visitorscore&lt;homescore))</f>
        <v>1</v>
      </c>
      <c r="AA28" s="9">
        <f t="shared" ca="1" si="10"/>
        <v>33</v>
      </c>
      <c r="AB28" s="10">
        <f t="shared" ca="1" si="19"/>
        <v>31</v>
      </c>
      <c r="AC28" s="12">
        <f t="shared" ca="1" si="12"/>
        <v>2</v>
      </c>
      <c r="AD28" s="9">
        <f t="shared" si="13"/>
        <v>5</v>
      </c>
      <c r="AE28" s="2">
        <f t="shared" ca="1" si="14"/>
        <v>5000020033</v>
      </c>
      <c r="AG28" s="9">
        <f t="shared" ca="1" si="20"/>
        <v>250</v>
      </c>
      <c r="AH28" s="9">
        <f t="shared" ca="1" si="21"/>
        <v>227</v>
      </c>
    </row>
    <row r="29" spans="1:35" x14ac:dyDescent="0.3">
      <c r="A29" s="42">
        <v>14</v>
      </c>
      <c r="B29" s="61" t="s">
        <v>115</v>
      </c>
      <c r="C29" s="44">
        <v>13</v>
      </c>
      <c r="D29" s="44" t="s">
        <v>0</v>
      </c>
      <c r="E29" s="44">
        <v>7</v>
      </c>
      <c r="F29" s="80" t="s">
        <v>95</v>
      </c>
      <c r="G29" s="80"/>
      <c r="H29" s="80"/>
      <c r="I29" s="80"/>
      <c r="J29" s="80"/>
      <c r="K29" s="80"/>
      <c r="L29" s="42" t="s">
        <v>87</v>
      </c>
      <c r="M29" s="46">
        <v>55</v>
      </c>
      <c r="N29" s="47" t="s">
        <v>0</v>
      </c>
      <c r="O29" s="48">
        <v>40</v>
      </c>
      <c r="P29" s="49" t="s">
        <v>88</v>
      </c>
      <c r="Q29" s="57" t="s">
        <v>137</v>
      </c>
      <c r="V29" s="21" t="str">
        <f t="shared" si="17"/>
        <v>SHL Brno</v>
      </c>
      <c r="W29" s="8">
        <f t="shared" si="18"/>
        <v>4</v>
      </c>
      <c r="X29" s="76">
        <f t="array" ref="X29">SUM((home=V29)*(homescore&gt;visitorscore),(visitor=V29)*(visitorscore&gt;homescore))</f>
        <v>0</v>
      </c>
      <c r="Y29" s="76">
        <f t="array" ref="Y29">SUM((home=V29)*(homescore=visitorscore)*ISNUMBER(visitorscore),(visitor=V29)*(visitorscore=homescore)*ISNUMBER(homescore))</f>
        <v>0</v>
      </c>
      <c r="Z29" s="76">
        <f t="array" ref="Z29">SUM((home=V29)*(homescore&lt;visitorscore),(visitor=V29)*(visitorscore&lt;homescore))</f>
        <v>4</v>
      </c>
      <c r="AA29" s="9">
        <f t="shared" ca="1" si="10"/>
        <v>26</v>
      </c>
      <c r="AB29" s="10">
        <f t="shared" ca="1" si="19"/>
        <v>48</v>
      </c>
      <c r="AC29" s="12">
        <f t="shared" ca="1" si="12"/>
        <v>-22</v>
      </c>
      <c r="AD29" s="9">
        <f t="shared" si="13"/>
        <v>0</v>
      </c>
      <c r="AE29" s="2">
        <f t="shared" ca="1" si="14"/>
        <v>-219974</v>
      </c>
      <c r="AG29" s="9">
        <f t="shared" ca="1" si="20"/>
        <v>192</v>
      </c>
      <c r="AH29" s="9">
        <f t="shared" ca="1" si="21"/>
        <v>240</v>
      </c>
    </row>
    <row r="30" spans="1:35" hidden="1" x14ac:dyDescent="0.3">
      <c r="A30" s="19">
        <v>15</v>
      </c>
      <c r="B30" s="60"/>
      <c r="C30" s="59"/>
      <c r="D30" s="59"/>
      <c r="E30" s="59"/>
      <c r="F30" s="81"/>
      <c r="G30" s="81"/>
      <c r="H30" s="81"/>
      <c r="I30" s="81"/>
      <c r="J30" s="81"/>
      <c r="K30" s="81"/>
      <c r="L30" s="19" t="s">
        <v>87</v>
      </c>
      <c r="M30" s="22"/>
      <c r="N30" s="23" t="s">
        <v>0</v>
      </c>
      <c r="O30" s="24"/>
      <c r="P30" s="20" t="s">
        <v>88</v>
      </c>
      <c r="Q30" s="56"/>
      <c r="V30" s="21" t="str">
        <f t="shared" si="17"/>
        <v>Doudeen Team</v>
      </c>
      <c r="W30" s="8">
        <f t="shared" si="18"/>
        <v>4</v>
      </c>
      <c r="X30" s="76">
        <f t="array" ref="X30">SUM((home=V30)*(homescore&gt;visitorscore),(visitor=V30)*(visitorscore&gt;homescore))</f>
        <v>3</v>
      </c>
      <c r="Y30" s="76">
        <f t="array" ref="Y30">SUM((home=V30)*(homescore=visitorscore)*ISNUMBER(visitorscore),(visitor=V30)*(visitorscore=homescore)*ISNUMBER(homescore))</f>
        <v>1</v>
      </c>
      <c r="Z30" s="76">
        <f t="array" ref="Z30">SUM((home=V30)*(homescore&lt;visitorscore),(visitor=V30)*(visitorscore&lt;homescore))</f>
        <v>0</v>
      </c>
      <c r="AA30" s="9">
        <f t="shared" ca="1" si="10"/>
        <v>49</v>
      </c>
      <c r="AB30" s="10">
        <f t="shared" ca="1" si="19"/>
        <v>29</v>
      </c>
      <c r="AC30" s="12">
        <f t="shared" ca="1" si="12"/>
        <v>20</v>
      </c>
      <c r="AD30" s="9">
        <f t="shared" si="13"/>
        <v>7</v>
      </c>
      <c r="AE30" s="2">
        <f t="shared" ca="1" si="14"/>
        <v>7000200049</v>
      </c>
      <c r="AG30" s="9">
        <f t="shared" ca="1" si="20"/>
        <v>236</v>
      </c>
      <c r="AH30" s="9">
        <f t="shared" ca="1" si="21"/>
        <v>174</v>
      </c>
    </row>
    <row r="31" spans="1:35" hidden="1" x14ac:dyDescent="0.3">
      <c r="A31" s="42">
        <v>16</v>
      </c>
      <c r="B31" s="61"/>
      <c r="C31" s="44"/>
      <c r="D31" s="44"/>
      <c r="E31" s="44"/>
      <c r="F31" s="80"/>
      <c r="G31" s="80"/>
      <c r="H31" s="80"/>
      <c r="I31" s="80"/>
      <c r="J31" s="80"/>
      <c r="K31" s="80"/>
      <c r="L31" s="42" t="s">
        <v>87</v>
      </c>
      <c r="M31" s="46"/>
      <c r="N31" s="47" t="s">
        <v>0</v>
      </c>
      <c r="O31" s="48"/>
      <c r="P31" s="49" t="s">
        <v>88</v>
      </c>
      <c r="Q31" s="55"/>
      <c r="V31" s="21" t="str">
        <f t="shared" si="17"/>
        <v>SHL Reklama Dobrá Voda</v>
      </c>
      <c r="W31" s="8">
        <f t="shared" si="18"/>
        <v>4</v>
      </c>
      <c r="X31" s="76">
        <f t="array" ref="X31">SUM((home=V31)*(homescore&gt;visitorscore),(visitor=V31)*(visitorscore&gt;homescore))</f>
        <v>2</v>
      </c>
      <c r="Y31" s="76">
        <f t="array" ref="Y31">SUM((home=V31)*(homescore=visitorscore)*ISNUMBER(visitorscore),(visitor=V31)*(visitorscore=homescore)*ISNUMBER(homescore))</f>
        <v>1</v>
      </c>
      <c r="Z31" s="76">
        <f t="array" ref="Z31">SUM((home=V31)*(homescore&lt;visitorscore),(visitor=V31)*(visitorscore&lt;homescore))</f>
        <v>1</v>
      </c>
      <c r="AA31" s="9">
        <f t="shared" ca="1" si="10"/>
        <v>46</v>
      </c>
      <c r="AB31" s="10">
        <f t="shared" ca="1" si="19"/>
        <v>34</v>
      </c>
      <c r="AC31" s="12">
        <f t="shared" ca="1" si="12"/>
        <v>12</v>
      </c>
      <c r="AD31" s="9">
        <f t="shared" si="13"/>
        <v>5</v>
      </c>
      <c r="AE31" s="2">
        <f t="shared" ca="1" si="14"/>
        <v>5000120046</v>
      </c>
      <c r="AG31" s="9">
        <f t="shared" ca="1" si="20"/>
        <v>264</v>
      </c>
      <c r="AH31" s="9">
        <f t="shared" ca="1" si="21"/>
        <v>217</v>
      </c>
    </row>
    <row r="32" spans="1:35" hidden="1" x14ac:dyDescent="0.3">
      <c r="A32" s="19">
        <v>17</v>
      </c>
      <c r="B32" s="70"/>
      <c r="C32" s="71"/>
      <c r="D32" s="71"/>
      <c r="E32" s="71"/>
      <c r="F32" s="81"/>
      <c r="G32" s="81"/>
      <c r="H32" s="81"/>
      <c r="I32" s="81"/>
      <c r="J32" s="81"/>
      <c r="K32" s="81"/>
      <c r="L32" s="19" t="s">
        <v>87</v>
      </c>
      <c r="M32" s="22"/>
      <c r="N32" s="23" t="s">
        <v>0</v>
      </c>
      <c r="O32" s="24"/>
      <c r="P32" s="20" t="s">
        <v>88</v>
      </c>
      <c r="Q32" s="56"/>
    </row>
    <row r="33" spans="1:17" hidden="1" x14ac:dyDescent="0.3">
      <c r="A33" s="42">
        <v>18</v>
      </c>
      <c r="B33" s="72"/>
      <c r="C33" s="44"/>
      <c r="D33" s="44"/>
      <c r="E33" s="44"/>
      <c r="F33" s="80"/>
      <c r="G33" s="80"/>
      <c r="H33" s="80"/>
      <c r="I33" s="80"/>
      <c r="J33" s="80"/>
      <c r="K33" s="80"/>
      <c r="L33" s="42" t="s">
        <v>87</v>
      </c>
      <c r="M33" s="46"/>
      <c r="N33" s="47" t="s">
        <v>0</v>
      </c>
      <c r="O33" s="48"/>
      <c r="P33" s="49" t="s">
        <v>88</v>
      </c>
      <c r="Q33" s="55"/>
    </row>
    <row r="34" spans="1:17" hidden="1" x14ac:dyDescent="0.3">
      <c r="A34" s="19">
        <v>19</v>
      </c>
      <c r="B34" s="70"/>
      <c r="C34" s="71"/>
      <c r="D34" s="71"/>
      <c r="E34" s="71"/>
      <c r="F34" s="81"/>
      <c r="G34" s="81"/>
      <c r="H34" s="81"/>
      <c r="I34" s="81"/>
      <c r="J34" s="81"/>
      <c r="K34" s="81"/>
      <c r="L34" s="19" t="s">
        <v>87</v>
      </c>
      <c r="M34" s="22"/>
      <c r="N34" s="23" t="s">
        <v>0</v>
      </c>
      <c r="O34" s="24"/>
      <c r="P34" s="20" t="s">
        <v>88</v>
      </c>
      <c r="Q34" s="56"/>
    </row>
    <row r="35" spans="1:17" hidden="1" x14ac:dyDescent="0.3">
      <c r="A35" s="42">
        <v>20</v>
      </c>
      <c r="B35" s="72"/>
      <c r="C35" s="44"/>
      <c r="D35" s="44"/>
      <c r="E35" s="44"/>
      <c r="F35" s="80"/>
      <c r="G35" s="80"/>
      <c r="H35" s="80"/>
      <c r="I35" s="80"/>
      <c r="J35" s="80"/>
      <c r="K35" s="80"/>
      <c r="L35" s="42" t="s">
        <v>87</v>
      </c>
      <c r="M35" s="46"/>
      <c r="N35" s="47" t="s">
        <v>0</v>
      </c>
      <c r="O35" s="48"/>
      <c r="P35" s="49" t="s">
        <v>88</v>
      </c>
      <c r="Q35" s="55"/>
    </row>
    <row r="36" spans="1:17" hidden="1" x14ac:dyDescent="0.3">
      <c r="A36" s="19">
        <v>21</v>
      </c>
      <c r="B36" s="70"/>
      <c r="C36" s="71"/>
      <c r="D36" s="71"/>
      <c r="E36" s="71"/>
      <c r="F36" s="81"/>
      <c r="G36" s="81"/>
      <c r="H36" s="81"/>
      <c r="I36" s="81"/>
      <c r="J36" s="81"/>
      <c r="K36" s="81"/>
      <c r="L36" s="19" t="s">
        <v>87</v>
      </c>
      <c r="M36" s="22"/>
      <c r="N36" s="23" t="s">
        <v>0</v>
      </c>
      <c r="O36" s="24"/>
      <c r="P36" s="20" t="s">
        <v>88</v>
      </c>
      <c r="Q36" s="56"/>
    </row>
    <row r="37" spans="1:17" hidden="1" x14ac:dyDescent="0.3">
      <c r="A37" s="42">
        <v>22</v>
      </c>
      <c r="B37" s="72"/>
      <c r="C37" s="44"/>
      <c r="D37" s="44"/>
      <c r="E37" s="44"/>
      <c r="F37" s="80"/>
      <c r="G37" s="80"/>
      <c r="H37" s="80"/>
      <c r="I37" s="80"/>
      <c r="J37" s="80"/>
      <c r="K37" s="80"/>
      <c r="L37" s="42" t="s">
        <v>87</v>
      </c>
      <c r="M37" s="46"/>
      <c r="N37" s="47" t="s">
        <v>0</v>
      </c>
      <c r="O37" s="48"/>
      <c r="P37" s="49" t="s">
        <v>88</v>
      </c>
      <c r="Q37" s="55"/>
    </row>
    <row r="38" spans="1:17" hidden="1" x14ac:dyDescent="0.3">
      <c r="A38" s="19">
        <v>23</v>
      </c>
      <c r="B38" s="70"/>
      <c r="C38" s="71"/>
      <c r="D38" s="71"/>
      <c r="E38" s="71"/>
      <c r="F38" s="81"/>
      <c r="G38" s="81"/>
      <c r="H38" s="81"/>
      <c r="I38" s="81"/>
      <c r="J38" s="81"/>
      <c r="K38" s="81"/>
      <c r="L38" s="19" t="s">
        <v>87</v>
      </c>
      <c r="M38" s="22"/>
      <c r="N38" s="23" t="s">
        <v>0</v>
      </c>
      <c r="O38" s="24"/>
      <c r="P38" s="20" t="s">
        <v>88</v>
      </c>
      <c r="Q38" s="56"/>
    </row>
    <row r="39" spans="1:17" hidden="1" x14ac:dyDescent="0.3">
      <c r="A39" s="42">
        <v>24</v>
      </c>
      <c r="B39" s="72"/>
      <c r="C39" s="44"/>
      <c r="D39" s="44"/>
      <c r="E39" s="44"/>
      <c r="F39" s="80"/>
      <c r="G39" s="80"/>
      <c r="H39" s="80"/>
      <c r="I39" s="80"/>
      <c r="J39" s="80"/>
      <c r="K39" s="80"/>
      <c r="L39" s="42" t="s">
        <v>87</v>
      </c>
      <c r="M39" s="46"/>
      <c r="N39" s="47" t="s">
        <v>0</v>
      </c>
      <c r="O39" s="48"/>
      <c r="P39" s="49" t="s">
        <v>88</v>
      </c>
      <c r="Q39" s="55"/>
    </row>
    <row r="40" spans="1:17" hidden="1" x14ac:dyDescent="0.3">
      <c r="A40" s="19">
        <v>25</v>
      </c>
      <c r="B40" s="70"/>
      <c r="C40" s="71"/>
      <c r="D40" s="71"/>
      <c r="E40" s="71"/>
      <c r="F40" s="81"/>
      <c r="G40" s="81"/>
      <c r="H40" s="81"/>
      <c r="I40" s="81"/>
      <c r="J40" s="81"/>
      <c r="K40" s="81"/>
      <c r="L40" s="19" t="s">
        <v>87</v>
      </c>
      <c r="M40" s="22"/>
      <c r="N40" s="23" t="s">
        <v>0</v>
      </c>
      <c r="O40" s="24"/>
      <c r="P40" s="20" t="s">
        <v>88</v>
      </c>
      <c r="Q40" s="56"/>
    </row>
    <row r="41" spans="1:17" hidden="1" x14ac:dyDescent="0.3">
      <c r="A41" s="42">
        <v>26</v>
      </c>
      <c r="B41" s="73"/>
      <c r="C41" s="44"/>
      <c r="D41" s="44"/>
      <c r="E41" s="44"/>
      <c r="F41" s="80"/>
      <c r="G41" s="80"/>
      <c r="H41" s="80"/>
      <c r="I41" s="80"/>
      <c r="J41" s="80"/>
      <c r="K41" s="80"/>
      <c r="L41" s="42" t="s">
        <v>87</v>
      </c>
      <c r="M41" s="46"/>
      <c r="N41" s="47" t="s">
        <v>0</v>
      </c>
      <c r="O41" s="48"/>
      <c r="P41" s="49" t="s">
        <v>88</v>
      </c>
      <c r="Q41" s="55"/>
    </row>
    <row r="42" spans="1:17" hidden="1" x14ac:dyDescent="0.3">
      <c r="A42" s="19">
        <v>27</v>
      </c>
      <c r="B42" s="74"/>
      <c r="C42" s="75"/>
      <c r="D42" s="75"/>
      <c r="E42" s="75"/>
      <c r="F42" s="81"/>
      <c r="G42" s="81"/>
      <c r="H42" s="81"/>
      <c r="I42" s="81"/>
      <c r="J42" s="81"/>
      <c r="K42" s="81"/>
      <c r="L42" s="19" t="s">
        <v>87</v>
      </c>
      <c r="M42" s="22"/>
      <c r="N42" s="23" t="s">
        <v>0</v>
      </c>
      <c r="O42" s="24"/>
      <c r="P42" s="20" t="s">
        <v>88</v>
      </c>
      <c r="Q42" s="56"/>
    </row>
    <row r="43" spans="1:17" hidden="1" x14ac:dyDescent="0.3">
      <c r="A43" s="42">
        <v>28</v>
      </c>
      <c r="B43" s="73"/>
      <c r="C43" s="44"/>
      <c r="D43" s="44"/>
      <c r="E43" s="44"/>
      <c r="F43" s="80"/>
      <c r="G43" s="80"/>
      <c r="H43" s="80"/>
      <c r="I43" s="80"/>
      <c r="J43" s="80"/>
      <c r="K43" s="80"/>
      <c r="L43" s="42" t="s">
        <v>87</v>
      </c>
      <c r="M43" s="46"/>
      <c r="N43" s="47" t="s">
        <v>0</v>
      </c>
      <c r="O43" s="48"/>
      <c r="P43" s="49" t="s">
        <v>88</v>
      </c>
      <c r="Q43" s="55"/>
    </row>
    <row r="44" spans="1:17" hidden="1" x14ac:dyDescent="0.3">
      <c r="A44" s="19">
        <v>29</v>
      </c>
      <c r="B44" s="74"/>
      <c r="C44" s="75"/>
      <c r="D44" s="75"/>
      <c r="E44" s="75"/>
      <c r="F44" s="81"/>
      <c r="G44" s="81"/>
      <c r="H44" s="81"/>
      <c r="I44" s="81"/>
      <c r="J44" s="81"/>
      <c r="K44" s="81"/>
      <c r="L44" s="19" t="s">
        <v>87</v>
      </c>
      <c r="M44" s="22"/>
      <c r="N44" s="23" t="s">
        <v>0</v>
      </c>
      <c r="O44" s="24"/>
      <c r="P44" s="20" t="s">
        <v>88</v>
      </c>
      <c r="Q44" s="56"/>
    </row>
    <row r="45" spans="1:17" hidden="1" x14ac:dyDescent="0.3">
      <c r="A45" s="42">
        <v>30</v>
      </c>
      <c r="B45" s="73"/>
      <c r="C45" s="44"/>
      <c r="D45" s="44"/>
      <c r="E45" s="44"/>
      <c r="F45" s="80"/>
      <c r="G45" s="80"/>
      <c r="H45" s="80"/>
      <c r="I45" s="80"/>
      <c r="J45" s="80"/>
      <c r="K45" s="80"/>
      <c r="L45" s="42" t="s">
        <v>87</v>
      </c>
      <c r="M45" s="46"/>
      <c r="N45" s="47" t="s">
        <v>0</v>
      </c>
      <c r="O45" s="48"/>
      <c r="P45" s="49" t="s">
        <v>88</v>
      </c>
      <c r="Q45" s="55"/>
    </row>
  </sheetData>
  <mergeCells count="46">
    <mergeCell ref="F40:K40"/>
    <mergeCell ref="F35:K35"/>
    <mergeCell ref="F36:K36"/>
    <mergeCell ref="F37:K37"/>
    <mergeCell ref="F38:K38"/>
    <mergeCell ref="F39:K39"/>
    <mergeCell ref="F24:K24"/>
    <mergeCell ref="G5:I5"/>
    <mergeCell ref="F16:K16"/>
    <mergeCell ref="F17:K17"/>
    <mergeCell ref="F18:K18"/>
    <mergeCell ref="F19:K19"/>
    <mergeCell ref="F20:K20"/>
    <mergeCell ref="F21:K21"/>
    <mergeCell ref="F22:K22"/>
    <mergeCell ref="F23:K23"/>
    <mergeCell ref="F31:K31"/>
    <mergeCell ref="F32:K32"/>
    <mergeCell ref="F33:K33"/>
    <mergeCell ref="F34:K34"/>
    <mergeCell ref="W6:AA6"/>
    <mergeCell ref="W7:AA7"/>
    <mergeCell ref="W8:AA8"/>
    <mergeCell ref="W9:AA9"/>
    <mergeCell ref="W10:AA10"/>
    <mergeCell ref="F25:K25"/>
    <mergeCell ref="F26:K26"/>
    <mergeCell ref="F27:K27"/>
    <mergeCell ref="F28:K28"/>
    <mergeCell ref="F29:K29"/>
    <mergeCell ref="F30:K30"/>
    <mergeCell ref="W11:AA11"/>
    <mergeCell ref="W12:AA12"/>
    <mergeCell ref="C1:P2"/>
    <mergeCell ref="C3:P3"/>
    <mergeCell ref="A15:P15"/>
    <mergeCell ref="A14:P14"/>
    <mergeCell ref="W4:AA4"/>
    <mergeCell ref="W3:AA3"/>
    <mergeCell ref="W2:AA2"/>
    <mergeCell ref="W5:AA5"/>
    <mergeCell ref="F41:K41"/>
    <mergeCell ref="F42:K42"/>
    <mergeCell ref="F43:K43"/>
    <mergeCell ref="F44:K44"/>
    <mergeCell ref="F45:K45"/>
  </mergeCells>
  <phoneticPr fontId="11" type="noConversion"/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D8859-2891-440B-B353-A5CE14AA26B1}">
  <dimension ref="C1:AO70"/>
  <sheetViews>
    <sheetView topLeftCell="O3" zoomScaleNormal="100" workbookViewId="0">
      <selection activeCell="T14" sqref="T14"/>
    </sheetView>
  </sheetViews>
  <sheetFormatPr defaultColWidth="8.77734375" defaultRowHeight="14.4" x14ac:dyDescent="0.3"/>
  <cols>
    <col min="1" max="14" width="0" style="2" hidden="1" customWidth="1"/>
    <col min="15" max="15" width="3.21875" style="2" customWidth="1"/>
    <col min="16" max="16" width="20.21875" style="2" customWidth="1"/>
    <col min="17" max="17" width="17.88671875" style="15" customWidth="1"/>
    <col min="18" max="19" width="4.5546875" style="2" customWidth="1"/>
    <col min="20" max="22" width="3.5546875" style="2" customWidth="1"/>
    <col min="23" max="23" width="4.44140625" style="17" customWidth="1"/>
    <col min="24" max="24" width="1.5546875" style="17" customWidth="1"/>
    <col min="25" max="25" width="4.21875" style="15" customWidth="1"/>
    <col min="26" max="26" width="4.6640625" style="2" bestFit="1" customWidth="1"/>
    <col min="27" max="27" width="4.77734375" style="79" customWidth="1"/>
    <col min="28" max="28" width="6.5546875" style="66" customWidth="1"/>
    <col min="29" max="29" width="8.77734375" style="2" hidden="1" customWidth="1"/>
    <col min="30" max="30" width="17.21875" style="2" hidden="1" customWidth="1"/>
    <col min="31" max="31" width="19.109375" style="2" hidden="1" customWidth="1"/>
    <col min="32" max="40" width="8.77734375" style="2" hidden="1" customWidth="1"/>
    <col min="41" max="41" width="17.44140625" style="2" hidden="1" customWidth="1"/>
    <col min="42" max="16384" width="8.77734375" style="2"/>
  </cols>
  <sheetData>
    <row r="1" spans="3:41" hidden="1" x14ac:dyDescent="0.3"/>
    <row r="2" spans="3:41" hidden="1" x14ac:dyDescent="0.3"/>
    <row r="3" spans="3:41" x14ac:dyDescent="0.3"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8" t="s">
        <v>93</v>
      </c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</row>
    <row r="4" spans="3:41" ht="14.55" customHeight="1" x14ac:dyDescent="0.3"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</row>
    <row r="5" spans="3:41" ht="14.55" customHeight="1" x14ac:dyDescent="0.3"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</row>
    <row r="6" spans="3:41" x14ac:dyDescent="0.3">
      <c r="G6" s="17"/>
      <c r="H6" s="3"/>
      <c r="I6" s="15"/>
      <c r="J6" s="3"/>
      <c r="L6" s="17"/>
      <c r="M6" s="25"/>
      <c r="N6" s="26"/>
      <c r="O6" s="27"/>
      <c r="P6" s="15"/>
      <c r="Q6" s="84" t="s">
        <v>138</v>
      </c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  <c r="AC6" s="84"/>
      <c r="AD6" s="84"/>
      <c r="AE6" s="84"/>
      <c r="AF6" s="84"/>
    </row>
    <row r="7" spans="3:41" hidden="1" x14ac:dyDescent="0.3"/>
    <row r="8" spans="3:41" x14ac:dyDescent="0.3">
      <c r="O8" s="18"/>
      <c r="P8" s="18"/>
      <c r="Q8" s="20"/>
      <c r="R8" s="29" t="s">
        <v>111</v>
      </c>
      <c r="S8" s="28" t="s">
        <v>76</v>
      </c>
      <c r="T8" s="28" t="s">
        <v>77</v>
      </c>
      <c r="U8" s="28" t="s">
        <v>78</v>
      </c>
      <c r="V8" s="28" t="s">
        <v>79</v>
      </c>
      <c r="W8" s="87" t="s">
        <v>82</v>
      </c>
      <c r="X8" s="87"/>
      <c r="Y8" s="87"/>
      <c r="Z8" s="89" t="s">
        <v>81</v>
      </c>
      <c r="AA8" s="58" t="s">
        <v>80</v>
      </c>
      <c r="AB8" s="67" t="s">
        <v>83</v>
      </c>
      <c r="AD8" s="13" t="e">
        <f>#REF!</f>
        <v>#REF!</v>
      </c>
      <c r="AE8" s="13" t="e">
        <f>#REF!</f>
        <v>#REF!</v>
      </c>
      <c r="AF8" s="13" t="e">
        <f>#REF!</f>
        <v>#REF!</v>
      </c>
      <c r="AG8" s="13" t="e">
        <f>#REF!</f>
        <v>#REF!</v>
      </c>
      <c r="AH8" s="13" t="e">
        <f>#REF!</f>
        <v>#REF!</v>
      </c>
      <c r="AI8" s="13" t="e">
        <f>#REF!</f>
        <v>#REF!</v>
      </c>
      <c r="AJ8" s="13" t="e">
        <f>#REF!</f>
        <v>#REF!</v>
      </c>
      <c r="AK8" s="13" t="e">
        <f>#REF!</f>
        <v>#REF!</v>
      </c>
      <c r="AL8" s="13" t="e">
        <f>#REF!</f>
        <v>#REF!</v>
      </c>
      <c r="AM8" s="13" t="e">
        <f>#REF!</f>
        <v>#REF!</v>
      </c>
      <c r="AN8" s="13"/>
      <c r="AO8" s="13" t="e">
        <f>#REF!</f>
        <v>#REF!</v>
      </c>
    </row>
    <row r="9" spans="3:41" x14ac:dyDescent="0.3">
      <c r="O9" s="40" t="s">
        <v>26</v>
      </c>
      <c r="P9" s="38" t="s">
        <v>23</v>
      </c>
      <c r="Q9" s="41" t="s">
        <v>19</v>
      </c>
      <c r="R9" s="39">
        <v>4</v>
      </c>
      <c r="S9" s="39">
        <v>19</v>
      </c>
      <c r="T9" s="39">
        <v>15</v>
      </c>
      <c r="U9" s="39">
        <v>1</v>
      </c>
      <c r="V9" s="39">
        <v>3</v>
      </c>
      <c r="W9" s="40">
        <v>66</v>
      </c>
      <c r="X9" s="41" t="s">
        <v>0</v>
      </c>
      <c r="Y9" s="41">
        <v>26</v>
      </c>
      <c r="Z9" s="39">
        <v>31</v>
      </c>
      <c r="AA9" s="90">
        <v>12</v>
      </c>
      <c r="AB9" s="68">
        <v>0.63157894736842102</v>
      </c>
      <c r="AC9" s="2">
        <v>0.63157894736842102</v>
      </c>
      <c r="AD9" s="13">
        <v>500</v>
      </c>
      <c r="AE9" s="13">
        <v>12</v>
      </c>
      <c r="AF9" s="13" t="e">
        <f>#REF!</f>
        <v>#REF!</v>
      </c>
      <c r="AG9" s="13" t="e">
        <f>#REF!</f>
        <v>#REF!</v>
      </c>
      <c r="AH9" s="13" t="e">
        <f>#REF!</f>
        <v>#REF!</v>
      </c>
      <c r="AI9" s="13" t="e">
        <f>#REF!</f>
        <v>#REF!</v>
      </c>
      <c r="AJ9" s="13" t="e">
        <f>#REF!</f>
        <v>#REF!</v>
      </c>
      <c r="AK9" s="13" t="e">
        <f>#REF!</f>
        <v>#REF!</v>
      </c>
      <c r="AL9" s="13" t="e">
        <f>#REF!</f>
        <v>#REF!</v>
      </c>
      <c r="AM9" s="13" t="e">
        <f>#REF!</f>
        <v>#REF!</v>
      </c>
      <c r="AN9" s="13"/>
      <c r="AO9" s="13" t="e">
        <f>#REF!</f>
        <v>#REF!</v>
      </c>
    </row>
    <row r="10" spans="3:41" x14ac:dyDescent="0.3">
      <c r="O10" s="14" t="s">
        <v>27</v>
      </c>
      <c r="P10" s="11" t="s">
        <v>96</v>
      </c>
      <c r="Q10" s="16" t="s">
        <v>116</v>
      </c>
      <c r="R10" s="12">
        <v>4</v>
      </c>
      <c r="S10" s="12">
        <v>19</v>
      </c>
      <c r="T10" s="12">
        <v>13</v>
      </c>
      <c r="U10" s="12">
        <v>4</v>
      </c>
      <c r="V10" s="12">
        <v>2</v>
      </c>
      <c r="W10" s="14">
        <v>58</v>
      </c>
      <c r="X10" s="16" t="s">
        <v>0</v>
      </c>
      <c r="Y10" s="16">
        <v>37</v>
      </c>
      <c r="Z10" s="12">
        <v>30</v>
      </c>
      <c r="AA10" s="79">
        <v>11</v>
      </c>
      <c r="AB10" s="69">
        <v>0.57894736842105265</v>
      </c>
      <c r="AC10" s="2">
        <v>0.57894736842105265</v>
      </c>
      <c r="AD10" s="13">
        <v>71</v>
      </c>
      <c r="AE10" s="13">
        <v>3</v>
      </c>
      <c r="AF10" s="13" t="e">
        <f>#REF!</f>
        <v>#REF!</v>
      </c>
      <c r="AG10" s="13" t="e">
        <f>#REF!</f>
        <v>#REF!</v>
      </c>
      <c r="AH10" s="13" t="e">
        <f>#REF!</f>
        <v>#REF!</v>
      </c>
      <c r="AI10" s="13" t="e">
        <f>#REF!</f>
        <v>#REF!</v>
      </c>
      <c r="AJ10" s="13" t="e">
        <f>#REF!</f>
        <v>#REF!</v>
      </c>
      <c r="AK10" s="13" t="e">
        <f>#REF!</f>
        <v>#REF!</v>
      </c>
      <c r="AL10" s="13" t="e">
        <f>#REF!</f>
        <v>#REF!</v>
      </c>
      <c r="AM10" s="13" t="e">
        <f>#REF!</f>
        <v>#REF!</v>
      </c>
      <c r="AN10" s="13"/>
      <c r="AO10" s="13" t="e">
        <f>#REF!</f>
        <v>#REF!</v>
      </c>
    </row>
    <row r="11" spans="3:41" x14ac:dyDescent="0.3">
      <c r="O11" s="40" t="s">
        <v>29</v>
      </c>
      <c r="P11" s="38" t="s">
        <v>99</v>
      </c>
      <c r="Q11" s="41" t="s">
        <v>94</v>
      </c>
      <c r="R11" s="39">
        <v>4</v>
      </c>
      <c r="S11" s="39">
        <v>18</v>
      </c>
      <c r="T11" s="39">
        <v>12</v>
      </c>
      <c r="U11" s="39">
        <v>3</v>
      </c>
      <c r="V11" s="39">
        <v>3</v>
      </c>
      <c r="W11" s="40">
        <v>61</v>
      </c>
      <c r="X11" s="41" t="s">
        <v>0</v>
      </c>
      <c r="Y11" s="41">
        <v>39</v>
      </c>
      <c r="Z11" s="39">
        <v>27</v>
      </c>
      <c r="AA11" s="90">
        <v>9</v>
      </c>
      <c r="AB11" s="68">
        <v>0.5</v>
      </c>
      <c r="AC11" s="2">
        <v>0.5</v>
      </c>
      <c r="AD11" s="13">
        <v>156</v>
      </c>
      <c r="AE11" s="13">
        <v>26</v>
      </c>
      <c r="AF11" s="13" t="e">
        <f>#REF!</f>
        <v>#REF!</v>
      </c>
      <c r="AG11" s="13" t="e">
        <f>#REF!</f>
        <v>#REF!</v>
      </c>
      <c r="AH11" s="13" t="e">
        <f>#REF!</f>
        <v>#REF!</v>
      </c>
      <c r="AI11" s="13" t="e">
        <f>#REF!</f>
        <v>#REF!</v>
      </c>
      <c r="AJ11" s="13" t="e">
        <f>#REF!</f>
        <v>#REF!</v>
      </c>
      <c r="AK11" s="13" t="e">
        <f>#REF!</f>
        <v>#REF!</v>
      </c>
      <c r="AL11" s="13" t="e">
        <f>#REF!</f>
        <v>#REF!</v>
      </c>
      <c r="AM11" s="13" t="e">
        <f>#REF!</f>
        <v>#REF!</v>
      </c>
      <c r="AN11" s="13"/>
      <c r="AO11" s="13" t="e">
        <f>#REF!</f>
        <v>#REF!</v>
      </c>
    </row>
    <row r="12" spans="3:41" x14ac:dyDescent="0.3">
      <c r="O12" s="14" t="s">
        <v>28</v>
      </c>
      <c r="P12" s="11" t="s">
        <v>110</v>
      </c>
      <c r="Q12" s="16" t="s">
        <v>94</v>
      </c>
      <c r="R12" s="12">
        <v>4</v>
      </c>
      <c r="S12" s="12">
        <v>20</v>
      </c>
      <c r="T12" s="12">
        <v>10</v>
      </c>
      <c r="U12" s="12">
        <v>6</v>
      </c>
      <c r="V12" s="12">
        <v>4</v>
      </c>
      <c r="W12" s="14">
        <v>60</v>
      </c>
      <c r="X12" s="16" t="s">
        <v>0</v>
      </c>
      <c r="Y12" s="16">
        <v>31</v>
      </c>
      <c r="Z12" s="12">
        <v>26</v>
      </c>
      <c r="AA12" s="79">
        <v>6</v>
      </c>
      <c r="AB12" s="69">
        <v>0.3</v>
      </c>
      <c r="AC12" s="2">
        <v>0.3</v>
      </c>
      <c r="AD12" s="13">
        <v>154</v>
      </c>
      <c r="AE12" s="13">
        <v>26</v>
      </c>
      <c r="AF12" s="13" t="e">
        <f>#REF!</f>
        <v>#REF!</v>
      </c>
      <c r="AG12" s="13" t="e">
        <f>#REF!</f>
        <v>#REF!</v>
      </c>
      <c r="AH12" s="13" t="e">
        <f>#REF!</f>
        <v>#REF!</v>
      </c>
      <c r="AI12" s="13" t="e">
        <f>#REF!</f>
        <v>#REF!</v>
      </c>
      <c r="AJ12" s="13" t="e">
        <f>#REF!</f>
        <v>#REF!</v>
      </c>
      <c r="AK12" s="13" t="e">
        <f>#REF!</f>
        <v>#REF!</v>
      </c>
      <c r="AL12" s="13" t="e">
        <f>#REF!</f>
        <v>#REF!</v>
      </c>
      <c r="AM12" s="13" t="e">
        <f>#REF!</f>
        <v>#REF!</v>
      </c>
      <c r="AN12" s="13"/>
      <c r="AO12" s="13" t="e">
        <f>#REF!</f>
        <v>#REF!</v>
      </c>
    </row>
    <row r="13" spans="3:41" x14ac:dyDescent="0.3">
      <c r="O13" s="40" t="s">
        <v>30</v>
      </c>
      <c r="P13" s="38" t="s">
        <v>112</v>
      </c>
      <c r="Q13" s="41" t="s">
        <v>115</v>
      </c>
      <c r="R13" s="39">
        <v>4</v>
      </c>
      <c r="S13" s="39">
        <v>18</v>
      </c>
      <c r="T13" s="39">
        <v>10</v>
      </c>
      <c r="U13" s="39">
        <v>4</v>
      </c>
      <c r="V13" s="39">
        <v>4</v>
      </c>
      <c r="W13" s="40">
        <v>52</v>
      </c>
      <c r="X13" s="41" t="s">
        <v>0</v>
      </c>
      <c r="Y13" s="41">
        <v>39</v>
      </c>
      <c r="Z13" s="39">
        <v>24</v>
      </c>
      <c r="AA13" s="90">
        <v>6</v>
      </c>
      <c r="AB13" s="68">
        <v>0.33333333333333331</v>
      </c>
      <c r="AC13" s="2">
        <v>0.33333333333333331</v>
      </c>
      <c r="AD13" s="13">
        <v>491</v>
      </c>
      <c r="AE13" s="13">
        <v>14</v>
      </c>
      <c r="AF13" s="13" t="e">
        <f>#REF!</f>
        <v>#REF!</v>
      </c>
      <c r="AG13" s="13" t="e">
        <f>#REF!</f>
        <v>#REF!</v>
      </c>
      <c r="AH13" s="13" t="e">
        <f>#REF!</f>
        <v>#REF!</v>
      </c>
      <c r="AI13" s="13" t="e">
        <f>#REF!</f>
        <v>#REF!</v>
      </c>
      <c r="AJ13" s="13" t="e">
        <f>#REF!</f>
        <v>#REF!</v>
      </c>
      <c r="AK13" s="13" t="e">
        <f>#REF!</f>
        <v>#REF!</v>
      </c>
      <c r="AL13" s="13" t="e">
        <f>#REF!</f>
        <v>#REF!</v>
      </c>
      <c r="AM13" s="13" t="e">
        <f>#REF!</f>
        <v>#REF!</v>
      </c>
      <c r="AN13" s="13"/>
      <c r="AO13" s="13" t="e">
        <f>#REF!</f>
        <v>#REF!</v>
      </c>
    </row>
    <row r="14" spans="3:41" x14ac:dyDescent="0.3">
      <c r="O14" s="14" t="s">
        <v>31</v>
      </c>
      <c r="P14" s="11" t="s">
        <v>98</v>
      </c>
      <c r="Q14" s="16" t="s">
        <v>89</v>
      </c>
      <c r="R14" s="12">
        <v>4</v>
      </c>
      <c r="S14" s="12">
        <v>19</v>
      </c>
      <c r="T14" s="12">
        <v>8</v>
      </c>
      <c r="U14" s="12">
        <v>8</v>
      </c>
      <c r="V14" s="12">
        <v>3</v>
      </c>
      <c r="W14" s="14">
        <v>59</v>
      </c>
      <c r="X14" s="16" t="s">
        <v>0</v>
      </c>
      <c r="Y14" s="16">
        <v>41</v>
      </c>
      <c r="Z14" s="12">
        <v>24</v>
      </c>
      <c r="AA14" s="79">
        <v>5</v>
      </c>
      <c r="AB14" s="69">
        <v>0.26315789473684209</v>
      </c>
      <c r="AC14" s="2">
        <v>0.26315789473684209</v>
      </c>
      <c r="AD14" s="13">
        <v>423</v>
      </c>
      <c r="AE14" s="13">
        <v>12</v>
      </c>
      <c r="AF14" s="13" t="e">
        <f>#REF!</f>
        <v>#REF!</v>
      </c>
      <c r="AG14" s="13" t="e">
        <f>#REF!</f>
        <v>#REF!</v>
      </c>
      <c r="AH14" s="13" t="e">
        <f>#REF!</f>
        <v>#REF!</v>
      </c>
      <c r="AI14" s="13" t="e">
        <f>#REF!</f>
        <v>#REF!</v>
      </c>
      <c r="AJ14" s="13" t="e">
        <f>#REF!</f>
        <v>#REF!</v>
      </c>
      <c r="AK14" s="13" t="e">
        <f>#REF!</f>
        <v>#REF!</v>
      </c>
      <c r="AL14" s="13" t="e">
        <f>#REF!</f>
        <v>#REF!</v>
      </c>
      <c r="AM14" s="13" t="e">
        <f>#REF!</f>
        <v>#REF!</v>
      </c>
      <c r="AN14" s="13"/>
      <c r="AO14" s="13" t="e">
        <f>#REF!</f>
        <v>#REF!</v>
      </c>
    </row>
    <row r="15" spans="3:41" x14ac:dyDescent="0.3">
      <c r="O15" s="40" t="s">
        <v>32</v>
      </c>
      <c r="P15" s="38" t="s">
        <v>126</v>
      </c>
      <c r="Q15" s="41" t="s">
        <v>10</v>
      </c>
      <c r="R15" s="39">
        <v>4</v>
      </c>
      <c r="S15" s="39">
        <v>20</v>
      </c>
      <c r="T15" s="39">
        <v>10</v>
      </c>
      <c r="U15" s="39">
        <v>3</v>
      </c>
      <c r="V15" s="39">
        <v>7</v>
      </c>
      <c r="W15" s="40">
        <v>56</v>
      </c>
      <c r="X15" s="41" t="s">
        <v>0</v>
      </c>
      <c r="Y15" s="41">
        <v>55</v>
      </c>
      <c r="Z15" s="39">
        <v>23</v>
      </c>
      <c r="AA15" s="90">
        <v>3</v>
      </c>
      <c r="AB15" s="68">
        <v>0.15</v>
      </c>
      <c r="AC15" s="2">
        <v>0.15</v>
      </c>
      <c r="AD15" s="13">
        <v>467</v>
      </c>
      <c r="AE15" s="13">
        <v>24</v>
      </c>
      <c r="AF15" s="13" t="e">
        <f>#REF!</f>
        <v>#REF!</v>
      </c>
      <c r="AG15" s="13" t="e">
        <f>#REF!</f>
        <v>#REF!</v>
      </c>
      <c r="AH15" s="13" t="e">
        <f>#REF!</f>
        <v>#REF!</v>
      </c>
      <c r="AI15" s="13" t="e">
        <f>#REF!</f>
        <v>#REF!</v>
      </c>
      <c r="AJ15" s="13" t="e">
        <f>#REF!</f>
        <v>#REF!</v>
      </c>
      <c r="AK15" s="13" t="e">
        <f>#REF!</f>
        <v>#REF!</v>
      </c>
      <c r="AL15" s="13" t="e">
        <f>#REF!</f>
        <v>#REF!</v>
      </c>
      <c r="AM15" s="13" t="e">
        <f>#REF!</f>
        <v>#REF!</v>
      </c>
      <c r="AN15" s="13"/>
      <c r="AO15" s="13" t="e">
        <f>#REF!</f>
        <v>#REF!</v>
      </c>
    </row>
    <row r="16" spans="3:41" x14ac:dyDescent="0.3">
      <c r="O16" s="14" t="s">
        <v>33</v>
      </c>
      <c r="P16" s="11" t="s">
        <v>123</v>
      </c>
      <c r="Q16" s="16" t="s">
        <v>116</v>
      </c>
      <c r="R16" s="12">
        <v>4</v>
      </c>
      <c r="S16" s="12">
        <v>16</v>
      </c>
      <c r="T16" s="12">
        <v>7</v>
      </c>
      <c r="U16" s="12">
        <v>6</v>
      </c>
      <c r="V16" s="12">
        <v>3</v>
      </c>
      <c r="W16" s="14">
        <v>35</v>
      </c>
      <c r="X16" s="16" t="s">
        <v>0</v>
      </c>
      <c r="Y16" s="16">
        <v>20</v>
      </c>
      <c r="Z16" s="12">
        <v>20</v>
      </c>
      <c r="AA16" s="79">
        <v>4</v>
      </c>
      <c r="AB16" s="69">
        <v>0.25</v>
      </c>
      <c r="AC16" s="2">
        <v>0.25</v>
      </c>
      <c r="AD16" s="13">
        <v>366</v>
      </c>
      <c r="AE16" s="13">
        <v>3</v>
      </c>
      <c r="AF16" s="13" t="e">
        <f>#REF!</f>
        <v>#REF!</v>
      </c>
      <c r="AG16" s="13" t="e">
        <f>#REF!</f>
        <v>#REF!</v>
      </c>
      <c r="AH16" s="13" t="e">
        <f>#REF!</f>
        <v>#REF!</v>
      </c>
      <c r="AI16" s="13" t="e">
        <f>#REF!</f>
        <v>#REF!</v>
      </c>
      <c r="AJ16" s="13" t="e">
        <f>#REF!</f>
        <v>#REF!</v>
      </c>
      <c r="AK16" s="13" t="e">
        <f>#REF!</f>
        <v>#REF!</v>
      </c>
      <c r="AL16" s="13" t="e">
        <f>#REF!</f>
        <v>#REF!</v>
      </c>
      <c r="AM16" s="13" t="e">
        <f>#REF!</f>
        <v>#REF!</v>
      </c>
      <c r="AN16" s="13"/>
      <c r="AO16" s="13" t="e">
        <f>#REF!</f>
        <v>#REF!</v>
      </c>
    </row>
    <row r="17" spans="15:41" x14ac:dyDescent="0.3">
      <c r="O17" s="40" t="s">
        <v>34</v>
      </c>
      <c r="P17" s="38" t="s">
        <v>124</v>
      </c>
      <c r="Q17" s="41" t="s">
        <v>94</v>
      </c>
      <c r="R17" s="39">
        <v>4</v>
      </c>
      <c r="S17" s="39">
        <v>19</v>
      </c>
      <c r="T17" s="39">
        <v>8</v>
      </c>
      <c r="U17" s="39">
        <v>4</v>
      </c>
      <c r="V17" s="39">
        <v>7</v>
      </c>
      <c r="W17" s="40">
        <v>54</v>
      </c>
      <c r="X17" s="41" t="s">
        <v>0</v>
      </c>
      <c r="Y17" s="41">
        <v>45</v>
      </c>
      <c r="Z17" s="39">
        <v>20</v>
      </c>
      <c r="AA17" s="90">
        <v>1</v>
      </c>
      <c r="AB17" s="68">
        <v>5.2631578947368418E-2</v>
      </c>
      <c r="AC17" s="2">
        <v>5.2631578947368418E-2</v>
      </c>
      <c r="AD17" s="13">
        <v>252</v>
      </c>
      <c r="AE17" s="13">
        <v>26</v>
      </c>
      <c r="AF17" s="13" t="e">
        <f>#REF!</f>
        <v>#REF!</v>
      </c>
      <c r="AG17" s="13" t="e">
        <f>#REF!</f>
        <v>#REF!</v>
      </c>
      <c r="AH17" s="13" t="e">
        <f>#REF!</f>
        <v>#REF!</v>
      </c>
      <c r="AI17" s="13" t="e">
        <f>#REF!</f>
        <v>#REF!</v>
      </c>
      <c r="AJ17" s="13" t="e">
        <f>#REF!</f>
        <v>#REF!</v>
      </c>
      <c r="AK17" s="13" t="e">
        <f>#REF!</f>
        <v>#REF!</v>
      </c>
      <c r="AL17" s="13" t="e">
        <f>#REF!</f>
        <v>#REF!</v>
      </c>
      <c r="AM17" s="13" t="e">
        <f>#REF!</f>
        <v>#REF!</v>
      </c>
      <c r="AN17" s="13"/>
      <c r="AO17" s="13" t="e">
        <f>#REF!</f>
        <v>#REF!</v>
      </c>
    </row>
    <row r="18" spans="15:41" x14ac:dyDescent="0.3">
      <c r="O18" s="14" t="s">
        <v>35</v>
      </c>
      <c r="P18" s="11" t="s">
        <v>17</v>
      </c>
      <c r="Q18" s="16" t="s">
        <v>115</v>
      </c>
      <c r="R18" s="12">
        <v>4</v>
      </c>
      <c r="S18" s="12">
        <v>19</v>
      </c>
      <c r="T18" s="12">
        <v>7</v>
      </c>
      <c r="U18" s="12">
        <v>6</v>
      </c>
      <c r="V18" s="12">
        <v>6</v>
      </c>
      <c r="W18" s="14">
        <v>31</v>
      </c>
      <c r="X18" s="16" t="s">
        <v>0</v>
      </c>
      <c r="Y18" s="16">
        <v>29</v>
      </c>
      <c r="Z18" s="12">
        <v>20</v>
      </c>
      <c r="AA18" s="79">
        <v>1</v>
      </c>
      <c r="AB18" s="69">
        <v>5.2631578947368418E-2</v>
      </c>
      <c r="AC18" s="2">
        <v>5.2631578947368418E-2</v>
      </c>
      <c r="AD18" s="13">
        <v>196</v>
      </c>
      <c r="AE18" s="13">
        <v>14</v>
      </c>
      <c r="AF18" s="13" t="e">
        <f>#REF!</f>
        <v>#REF!</v>
      </c>
      <c r="AG18" s="13" t="e">
        <f>#REF!</f>
        <v>#REF!</v>
      </c>
      <c r="AH18" s="13" t="e">
        <f>#REF!</f>
        <v>#REF!</v>
      </c>
      <c r="AI18" s="13" t="e">
        <f>#REF!</f>
        <v>#REF!</v>
      </c>
      <c r="AJ18" s="13" t="e">
        <f>#REF!</f>
        <v>#REF!</v>
      </c>
      <c r="AK18" s="13" t="e">
        <f>#REF!</f>
        <v>#REF!</v>
      </c>
      <c r="AL18" s="13" t="e">
        <f>#REF!</f>
        <v>#REF!</v>
      </c>
      <c r="AM18" s="13" t="e">
        <f>#REF!</f>
        <v>#REF!</v>
      </c>
      <c r="AN18" s="13"/>
      <c r="AO18" s="13" t="e">
        <f>#REF!</f>
        <v>#REF!</v>
      </c>
    </row>
    <row r="19" spans="15:41" x14ac:dyDescent="0.3">
      <c r="O19" s="40" t="s">
        <v>36</v>
      </c>
      <c r="P19" s="38" t="s">
        <v>101</v>
      </c>
      <c r="Q19" s="41" t="s">
        <v>89</v>
      </c>
      <c r="R19" s="39">
        <v>4</v>
      </c>
      <c r="S19" s="39">
        <v>18</v>
      </c>
      <c r="T19" s="39">
        <v>7</v>
      </c>
      <c r="U19" s="39">
        <v>5</v>
      </c>
      <c r="V19" s="39">
        <v>6</v>
      </c>
      <c r="W19" s="40">
        <v>51</v>
      </c>
      <c r="X19" s="41" t="s">
        <v>0</v>
      </c>
      <c r="Y19" s="41">
        <v>45</v>
      </c>
      <c r="Z19" s="39">
        <v>19</v>
      </c>
      <c r="AA19" s="90">
        <v>1</v>
      </c>
      <c r="AB19" s="68">
        <v>5.5555555555555552E-2</v>
      </c>
      <c r="AC19" s="2">
        <v>5.5555555555555552E-2</v>
      </c>
      <c r="AD19" s="13">
        <v>21</v>
      </c>
      <c r="AE19" s="13">
        <v>12</v>
      </c>
      <c r="AF19" s="13" t="e">
        <f>#REF!</f>
        <v>#REF!</v>
      </c>
      <c r="AG19" s="13" t="e">
        <f>#REF!</f>
        <v>#REF!</v>
      </c>
      <c r="AH19" s="13" t="e">
        <f>#REF!</f>
        <v>#REF!</v>
      </c>
      <c r="AI19" s="13" t="e">
        <f>#REF!</f>
        <v>#REF!</v>
      </c>
      <c r="AJ19" s="13" t="e">
        <f>#REF!</f>
        <v>#REF!</v>
      </c>
      <c r="AK19" s="13" t="e">
        <f>#REF!</f>
        <v>#REF!</v>
      </c>
      <c r="AL19" s="13" t="e">
        <f>#REF!</f>
        <v>#REF!</v>
      </c>
      <c r="AM19" s="13" t="e">
        <f>#REF!</f>
        <v>#REF!</v>
      </c>
      <c r="AN19" s="13"/>
      <c r="AO19" s="13" t="e">
        <f>#REF!</f>
        <v>#REF!</v>
      </c>
    </row>
    <row r="20" spans="15:41" x14ac:dyDescent="0.3">
      <c r="O20" s="14" t="s">
        <v>37</v>
      </c>
      <c r="P20" s="11" t="s">
        <v>18</v>
      </c>
      <c r="Q20" s="16" t="s">
        <v>116</v>
      </c>
      <c r="R20" s="12">
        <v>4</v>
      </c>
      <c r="S20" s="12">
        <v>15</v>
      </c>
      <c r="T20" s="12">
        <v>8</v>
      </c>
      <c r="U20" s="12">
        <v>2</v>
      </c>
      <c r="V20" s="12">
        <v>5</v>
      </c>
      <c r="W20" s="14">
        <v>37</v>
      </c>
      <c r="X20" s="16" t="s">
        <v>0</v>
      </c>
      <c r="Y20" s="16">
        <v>26</v>
      </c>
      <c r="Z20" s="12">
        <v>18</v>
      </c>
      <c r="AA20" s="79">
        <v>3</v>
      </c>
      <c r="AB20" s="69">
        <v>0.2</v>
      </c>
      <c r="AC20" s="2">
        <v>0.2</v>
      </c>
      <c r="AD20" s="13">
        <v>246</v>
      </c>
      <c r="AE20" s="13">
        <v>3</v>
      </c>
      <c r="AF20" s="13" t="e">
        <f>#REF!</f>
        <v>#REF!</v>
      </c>
      <c r="AG20" s="13" t="e">
        <f>#REF!</f>
        <v>#REF!</v>
      </c>
      <c r="AH20" s="13" t="e">
        <f>#REF!</f>
        <v>#REF!</v>
      </c>
      <c r="AI20" s="13" t="e">
        <f>#REF!</f>
        <v>#REF!</v>
      </c>
      <c r="AJ20" s="13" t="e">
        <f>#REF!</f>
        <v>#REF!</v>
      </c>
      <c r="AK20" s="13" t="e">
        <f>#REF!</f>
        <v>#REF!</v>
      </c>
      <c r="AL20" s="13" t="e">
        <f>#REF!</f>
        <v>#REF!</v>
      </c>
      <c r="AM20" s="13" t="e">
        <f>#REF!</f>
        <v>#REF!</v>
      </c>
      <c r="AN20" s="13"/>
      <c r="AO20" s="13" t="e">
        <f>#REF!</f>
        <v>#REF!</v>
      </c>
    </row>
    <row r="21" spans="15:41" x14ac:dyDescent="0.3">
      <c r="O21" s="40" t="s">
        <v>38</v>
      </c>
      <c r="P21" s="38" t="s">
        <v>22</v>
      </c>
      <c r="Q21" s="41" t="s">
        <v>19</v>
      </c>
      <c r="R21" s="39">
        <v>4</v>
      </c>
      <c r="S21" s="39">
        <v>16</v>
      </c>
      <c r="T21" s="39">
        <v>8</v>
      </c>
      <c r="U21" s="39">
        <v>2</v>
      </c>
      <c r="V21" s="39">
        <v>6</v>
      </c>
      <c r="W21" s="40">
        <v>40</v>
      </c>
      <c r="X21" s="41" t="s">
        <v>0</v>
      </c>
      <c r="Y21" s="41">
        <v>36</v>
      </c>
      <c r="Z21" s="39">
        <v>18</v>
      </c>
      <c r="AA21" s="90">
        <v>2</v>
      </c>
      <c r="AB21" s="68">
        <v>0.125</v>
      </c>
      <c r="AC21" s="2">
        <v>0.125</v>
      </c>
      <c r="AD21" s="13">
        <v>268</v>
      </c>
      <c r="AE21" s="13">
        <v>12</v>
      </c>
      <c r="AF21" s="13" t="e">
        <f>#REF!</f>
        <v>#REF!</v>
      </c>
      <c r="AG21" s="13" t="e">
        <f>#REF!</f>
        <v>#REF!</v>
      </c>
      <c r="AH21" s="13" t="e">
        <f>#REF!</f>
        <v>#REF!</v>
      </c>
      <c r="AI21" s="13" t="e">
        <f>#REF!</f>
        <v>#REF!</v>
      </c>
      <c r="AJ21" s="13" t="e">
        <f>#REF!</f>
        <v>#REF!</v>
      </c>
      <c r="AK21" s="13" t="e">
        <f>#REF!</f>
        <v>#REF!</v>
      </c>
      <c r="AL21" s="13" t="e">
        <f>#REF!</f>
        <v>#REF!</v>
      </c>
      <c r="AM21" s="13" t="e">
        <f>#REF!</f>
        <v>#REF!</v>
      </c>
      <c r="AN21" s="13"/>
      <c r="AO21" s="13" t="e">
        <f>#REF!</f>
        <v>#REF!</v>
      </c>
    </row>
    <row r="22" spans="15:41" x14ac:dyDescent="0.3">
      <c r="O22" s="14" t="s">
        <v>39</v>
      </c>
      <c r="P22" s="11" t="s">
        <v>130</v>
      </c>
      <c r="Q22" s="16" t="s">
        <v>95</v>
      </c>
      <c r="R22" s="12">
        <v>4</v>
      </c>
      <c r="S22" s="12">
        <v>17</v>
      </c>
      <c r="T22" s="12">
        <v>6</v>
      </c>
      <c r="U22" s="12">
        <v>6</v>
      </c>
      <c r="V22" s="12">
        <v>5</v>
      </c>
      <c r="W22" s="14">
        <v>33</v>
      </c>
      <c r="X22" s="16" t="s">
        <v>0</v>
      </c>
      <c r="Y22" s="16">
        <v>26</v>
      </c>
      <c r="Z22" s="12">
        <v>18</v>
      </c>
      <c r="AA22" s="79">
        <v>1</v>
      </c>
      <c r="AB22" s="69">
        <v>5.8823529411764705E-2</v>
      </c>
      <c r="AC22" s="2">
        <v>5.8823529411764705E-2</v>
      </c>
      <c r="AD22" s="13">
        <v>159</v>
      </c>
      <c r="AE22" s="13">
        <v>26</v>
      </c>
      <c r="AF22" s="13" t="e">
        <f>#REF!</f>
        <v>#REF!</v>
      </c>
      <c r="AG22" s="13" t="e">
        <f>#REF!</f>
        <v>#REF!</v>
      </c>
      <c r="AH22" s="13" t="e">
        <f>#REF!</f>
        <v>#REF!</v>
      </c>
      <c r="AI22" s="13" t="e">
        <f>#REF!</f>
        <v>#REF!</v>
      </c>
      <c r="AJ22" s="13" t="e">
        <f>#REF!</f>
        <v>#REF!</v>
      </c>
      <c r="AK22" s="13" t="e">
        <f>#REF!</f>
        <v>#REF!</v>
      </c>
      <c r="AL22" s="13" t="e">
        <f>#REF!</f>
        <v>#REF!</v>
      </c>
      <c r="AM22" s="13" t="e">
        <f>#REF!</f>
        <v>#REF!</v>
      </c>
      <c r="AN22" s="13"/>
      <c r="AO22" s="13" t="e">
        <f>#REF!</f>
        <v>#REF!</v>
      </c>
    </row>
    <row r="23" spans="15:41" x14ac:dyDescent="0.3">
      <c r="O23" s="40" t="s">
        <v>40</v>
      </c>
      <c r="P23" s="38" t="s">
        <v>21</v>
      </c>
      <c r="Q23" s="41" t="s">
        <v>19</v>
      </c>
      <c r="R23" s="39">
        <v>4</v>
      </c>
      <c r="S23" s="39">
        <v>13</v>
      </c>
      <c r="T23" s="39">
        <v>8</v>
      </c>
      <c r="U23" s="39">
        <v>1</v>
      </c>
      <c r="V23" s="39">
        <v>4</v>
      </c>
      <c r="W23" s="40">
        <v>30</v>
      </c>
      <c r="X23" s="41" t="s">
        <v>0</v>
      </c>
      <c r="Y23" s="41">
        <v>20</v>
      </c>
      <c r="Z23" s="39">
        <v>17</v>
      </c>
      <c r="AA23" s="90">
        <v>4</v>
      </c>
      <c r="AB23" s="68">
        <v>0.30769230769230771</v>
      </c>
      <c r="AC23" s="2">
        <v>0.30769230769230771</v>
      </c>
      <c r="AD23" s="13">
        <v>255</v>
      </c>
      <c r="AE23" s="13">
        <v>12</v>
      </c>
      <c r="AF23" s="13" t="e">
        <f>#REF!</f>
        <v>#REF!</v>
      </c>
      <c r="AG23" s="13" t="e">
        <f>#REF!</f>
        <v>#REF!</v>
      </c>
      <c r="AH23" s="13" t="e">
        <f>#REF!</f>
        <v>#REF!</v>
      </c>
      <c r="AI23" s="13" t="e">
        <f>#REF!</f>
        <v>#REF!</v>
      </c>
      <c r="AJ23" s="13" t="e">
        <f>#REF!</f>
        <v>#REF!</v>
      </c>
      <c r="AK23" s="13" t="e">
        <f>#REF!</f>
        <v>#REF!</v>
      </c>
      <c r="AL23" s="13" t="e">
        <f>#REF!</f>
        <v>#REF!</v>
      </c>
      <c r="AM23" s="13" t="e">
        <f>#REF!</f>
        <v>#REF!</v>
      </c>
      <c r="AN23" s="13"/>
      <c r="AO23" s="13" t="e">
        <f>#REF!</f>
        <v>#REF!</v>
      </c>
    </row>
    <row r="24" spans="15:41" x14ac:dyDescent="0.3">
      <c r="O24" s="14" t="s">
        <v>41</v>
      </c>
      <c r="P24" s="11" t="s">
        <v>125</v>
      </c>
      <c r="Q24" s="16" t="s">
        <v>89</v>
      </c>
      <c r="R24" s="12">
        <v>4</v>
      </c>
      <c r="S24" s="12">
        <v>17</v>
      </c>
      <c r="T24" s="12">
        <v>4</v>
      </c>
      <c r="U24" s="12">
        <v>9</v>
      </c>
      <c r="V24" s="12">
        <v>4</v>
      </c>
      <c r="W24" s="14">
        <v>40</v>
      </c>
      <c r="X24" s="16" t="s">
        <v>0</v>
      </c>
      <c r="Y24" s="16">
        <v>31</v>
      </c>
      <c r="Z24" s="12">
        <v>17</v>
      </c>
      <c r="AA24" s="79">
        <v>0</v>
      </c>
      <c r="AB24" s="69">
        <v>0</v>
      </c>
      <c r="AC24" s="2">
        <v>0</v>
      </c>
      <c r="AD24" s="13">
        <v>523</v>
      </c>
      <c r="AE24" s="13">
        <v>12</v>
      </c>
      <c r="AF24" s="13" t="e">
        <f>#REF!</f>
        <v>#REF!</v>
      </c>
      <c r="AG24" s="13" t="e">
        <f>#REF!</f>
        <v>#REF!</v>
      </c>
      <c r="AH24" s="13" t="e">
        <f>#REF!</f>
        <v>#REF!</v>
      </c>
      <c r="AI24" s="13" t="e">
        <f>#REF!</f>
        <v>#REF!</v>
      </c>
      <c r="AJ24" s="13" t="e">
        <f>#REF!</f>
        <v>#REF!</v>
      </c>
      <c r="AK24" s="13" t="e">
        <f>#REF!</f>
        <v>#REF!</v>
      </c>
      <c r="AL24" s="13" t="e">
        <f>#REF!</f>
        <v>#REF!</v>
      </c>
      <c r="AM24" s="13" t="e">
        <f>#REF!</f>
        <v>#REF!</v>
      </c>
      <c r="AN24" s="13"/>
      <c r="AO24" s="13" t="e">
        <f>#REF!</f>
        <v>#REF!</v>
      </c>
    </row>
    <row r="25" spans="15:41" x14ac:dyDescent="0.3">
      <c r="O25" s="40" t="s">
        <v>42</v>
      </c>
      <c r="P25" s="38" t="s">
        <v>20</v>
      </c>
      <c r="Q25" s="41" t="s">
        <v>19</v>
      </c>
      <c r="R25" s="39">
        <v>4</v>
      </c>
      <c r="S25" s="39">
        <v>14</v>
      </c>
      <c r="T25" s="39">
        <v>6</v>
      </c>
      <c r="U25" s="39">
        <v>4</v>
      </c>
      <c r="V25" s="39">
        <v>4</v>
      </c>
      <c r="W25" s="40">
        <v>29</v>
      </c>
      <c r="X25" s="41" t="s">
        <v>0</v>
      </c>
      <c r="Y25" s="41">
        <v>25</v>
      </c>
      <c r="Z25" s="39">
        <v>16</v>
      </c>
      <c r="AA25" s="90">
        <v>2</v>
      </c>
      <c r="AB25" s="68">
        <v>0.14285714285714285</v>
      </c>
      <c r="AC25" s="2">
        <v>0.14285714285714285</v>
      </c>
      <c r="AD25" s="13">
        <v>117</v>
      </c>
      <c r="AE25" s="13">
        <v>12</v>
      </c>
      <c r="AF25" s="13" t="e">
        <f>#REF!</f>
        <v>#REF!</v>
      </c>
      <c r="AG25" s="13" t="e">
        <f>#REF!</f>
        <v>#REF!</v>
      </c>
      <c r="AH25" s="13" t="e">
        <f>#REF!</f>
        <v>#REF!</v>
      </c>
      <c r="AI25" s="13" t="e">
        <f>#REF!</f>
        <v>#REF!</v>
      </c>
      <c r="AJ25" s="13" t="e">
        <f>#REF!</f>
        <v>#REF!</v>
      </c>
      <c r="AK25" s="13" t="e">
        <f>#REF!</f>
        <v>#REF!</v>
      </c>
      <c r="AL25" s="13" t="e">
        <f>#REF!</f>
        <v>#REF!</v>
      </c>
      <c r="AM25" s="13" t="e">
        <f>#REF!</f>
        <v>#REF!</v>
      </c>
      <c r="AN25" s="13"/>
      <c r="AO25" s="13" t="e">
        <f>#REF!</f>
        <v>#REF!</v>
      </c>
    </row>
    <row r="26" spans="15:41" x14ac:dyDescent="0.3">
      <c r="O26" s="14" t="s">
        <v>43</v>
      </c>
      <c r="P26" s="11" t="s">
        <v>105</v>
      </c>
      <c r="Q26" s="16" t="s">
        <v>95</v>
      </c>
      <c r="R26" s="12">
        <v>4</v>
      </c>
      <c r="S26" s="12">
        <v>15</v>
      </c>
      <c r="T26" s="12">
        <v>6</v>
      </c>
      <c r="U26" s="12">
        <v>2</v>
      </c>
      <c r="V26" s="12">
        <v>7</v>
      </c>
      <c r="W26" s="14">
        <v>27</v>
      </c>
      <c r="X26" s="16" t="s">
        <v>0</v>
      </c>
      <c r="Y26" s="16">
        <v>32</v>
      </c>
      <c r="Z26" s="12">
        <v>14</v>
      </c>
      <c r="AA26" s="79">
        <v>-1</v>
      </c>
      <c r="AB26" s="69">
        <v>-6.6666666666666666E-2</v>
      </c>
      <c r="AC26" s="2">
        <v>-6.6666666666666666E-2</v>
      </c>
      <c r="AD26" s="13">
        <v>452</v>
      </c>
      <c r="AE26" s="13">
        <v>26</v>
      </c>
      <c r="AF26" s="13" t="e">
        <f>#REF!</f>
        <v>#REF!</v>
      </c>
      <c r="AG26" s="13" t="e">
        <f>#REF!</f>
        <v>#REF!</v>
      </c>
      <c r="AH26" s="13" t="e">
        <f>#REF!</f>
        <v>#REF!</v>
      </c>
      <c r="AI26" s="13" t="e">
        <f>#REF!</f>
        <v>#REF!</v>
      </c>
      <c r="AJ26" s="13" t="e">
        <f>#REF!</f>
        <v>#REF!</v>
      </c>
      <c r="AK26" s="13" t="e">
        <f>#REF!</f>
        <v>#REF!</v>
      </c>
      <c r="AL26" s="13" t="e">
        <f>#REF!</f>
        <v>#REF!</v>
      </c>
      <c r="AM26" s="13" t="e">
        <f>#REF!</f>
        <v>#REF!</v>
      </c>
      <c r="AN26" s="13"/>
      <c r="AO26" s="13" t="e">
        <f>#REF!</f>
        <v>#REF!</v>
      </c>
    </row>
    <row r="27" spans="15:41" x14ac:dyDescent="0.3">
      <c r="O27" s="40" t="s">
        <v>44</v>
      </c>
      <c r="P27" s="38" t="s">
        <v>100</v>
      </c>
      <c r="Q27" s="41" t="s">
        <v>95</v>
      </c>
      <c r="R27" s="39">
        <v>4</v>
      </c>
      <c r="S27" s="39">
        <v>18</v>
      </c>
      <c r="T27" s="39">
        <v>5</v>
      </c>
      <c r="U27" s="39">
        <v>4</v>
      </c>
      <c r="V27" s="39">
        <v>9</v>
      </c>
      <c r="W27" s="40">
        <v>33</v>
      </c>
      <c r="X27" s="41" t="s">
        <v>0</v>
      </c>
      <c r="Y27" s="41">
        <v>36</v>
      </c>
      <c r="Z27" s="39">
        <v>14</v>
      </c>
      <c r="AA27" s="90">
        <v>-4</v>
      </c>
      <c r="AB27" s="68">
        <v>-0.22222222222222221</v>
      </c>
      <c r="AC27" s="2">
        <v>-0.22222222222222221</v>
      </c>
      <c r="AD27" s="13">
        <v>186</v>
      </c>
      <c r="AE27" s="13">
        <v>26</v>
      </c>
      <c r="AF27" s="13" t="e">
        <f>#REF!</f>
        <v>#REF!</v>
      </c>
      <c r="AG27" s="13" t="e">
        <f>#REF!</f>
        <v>#REF!</v>
      </c>
      <c r="AH27" s="13" t="e">
        <f>#REF!</f>
        <v>#REF!</v>
      </c>
      <c r="AI27" s="13" t="e">
        <f>#REF!</f>
        <v>#REF!</v>
      </c>
      <c r="AJ27" s="13" t="e">
        <f>#REF!</f>
        <v>#REF!</v>
      </c>
      <c r="AK27" s="13" t="e">
        <f>#REF!</f>
        <v>#REF!</v>
      </c>
      <c r="AL27" s="13" t="e">
        <f>#REF!</f>
        <v>#REF!</v>
      </c>
      <c r="AM27" s="13" t="e">
        <f>#REF!</f>
        <v>#REF!</v>
      </c>
      <c r="AN27" s="13"/>
      <c r="AO27" s="13" t="e">
        <f>#REF!</f>
        <v>#REF!</v>
      </c>
    </row>
    <row r="28" spans="15:41" x14ac:dyDescent="0.3">
      <c r="O28" s="14" t="s">
        <v>45</v>
      </c>
      <c r="P28" s="11" t="s">
        <v>139</v>
      </c>
      <c r="Q28" s="16" t="s">
        <v>94</v>
      </c>
      <c r="R28" s="12">
        <v>2</v>
      </c>
      <c r="S28" s="12">
        <v>10</v>
      </c>
      <c r="T28" s="12">
        <v>6</v>
      </c>
      <c r="U28" s="12">
        <v>1</v>
      </c>
      <c r="V28" s="12">
        <v>3</v>
      </c>
      <c r="W28" s="14">
        <v>27</v>
      </c>
      <c r="X28" s="16" t="s">
        <v>0</v>
      </c>
      <c r="Y28" s="16">
        <v>22</v>
      </c>
      <c r="Z28" s="12">
        <v>13</v>
      </c>
      <c r="AA28" s="79">
        <v>3</v>
      </c>
      <c r="AB28" s="69">
        <v>0.3</v>
      </c>
      <c r="AC28" s="2">
        <v>0.3</v>
      </c>
      <c r="AD28" s="13">
        <v>515</v>
      </c>
      <c r="AE28" s="13">
        <v>26</v>
      </c>
      <c r="AF28" s="13" t="e">
        <f>#REF!</f>
        <v>#REF!</v>
      </c>
      <c r="AG28" s="13" t="e">
        <f>#REF!</f>
        <v>#REF!</v>
      </c>
      <c r="AH28" s="13" t="e">
        <f>#REF!</f>
        <v>#REF!</v>
      </c>
      <c r="AI28" s="13" t="e">
        <f>#REF!</f>
        <v>#REF!</v>
      </c>
      <c r="AJ28" s="13" t="e">
        <f>#REF!</f>
        <v>#REF!</v>
      </c>
      <c r="AK28" s="13" t="e">
        <f>#REF!</f>
        <v>#REF!</v>
      </c>
      <c r="AL28" s="13" t="e">
        <f>#REF!</f>
        <v>#REF!</v>
      </c>
      <c r="AM28" s="13" t="e">
        <f>#REF!</f>
        <v>#REF!</v>
      </c>
      <c r="AN28" s="13"/>
      <c r="AO28" s="13" t="e">
        <f>#REF!</f>
        <v>#REF!</v>
      </c>
    </row>
    <row r="29" spans="15:41" x14ac:dyDescent="0.3">
      <c r="O29" s="40" t="s">
        <v>46</v>
      </c>
      <c r="P29" s="38" t="s">
        <v>136</v>
      </c>
      <c r="Q29" s="41" t="s">
        <v>94</v>
      </c>
      <c r="R29" s="39">
        <v>3</v>
      </c>
      <c r="S29" s="39">
        <v>12</v>
      </c>
      <c r="T29" s="39">
        <v>5</v>
      </c>
      <c r="U29" s="39">
        <v>2</v>
      </c>
      <c r="V29" s="39">
        <v>5</v>
      </c>
      <c r="W29" s="40">
        <v>28</v>
      </c>
      <c r="X29" s="41" t="s">
        <v>0</v>
      </c>
      <c r="Y29" s="41">
        <v>33</v>
      </c>
      <c r="Z29" s="39">
        <v>12</v>
      </c>
      <c r="AA29" s="90">
        <v>0</v>
      </c>
      <c r="AB29" s="68">
        <v>0</v>
      </c>
      <c r="AC29" s="2">
        <v>0</v>
      </c>
      <c r="AD29" s="13">
        <v>413</v>
      </c>
      <c r="AE29" s="13">
        <v>26</v>
      </c>
      <c r="AF29" s="13" t="e">
        <f>#REF!</f>
        <v>#REF!</v>
      </c>
      <c r="AG29" s="13" t="e">
        <f>#REF!</f>
        <v>#REF!</v>
      </c>
      <c r="AH29" s="13" t="e">
        <f>#REF!</f>
        <v>#REF!</v>
      </c>
      <c r="AI29" s="13" t="e">
        <f>#REF!</f>
        <v>#REF!</v>
      </c>
      <c r="AJ29" s="13" t="e">
        <f>#REF!</f>
        <v>#REF!</v>
      </c>
      <c r="AK29" s="13" t="e">
        <f>#REF!</f>
        <v>#REF!</v>
      </c>
      <c r="AL29" s="13" t="e">
        <f>#REF!</f>
        <v>#REF!</v>
      </c>
      <c r="AM29" s="13" t="e">
        <f>#REF!</f>
        <v>#REF!</v>
      </c>
      <c r="AN29" s="13"/>
      <c r="AO29" s="13" t="e">
        <f>#REF!</f>
        <v>#REF!</v>
      </c>
    </row>
    <row r="30" spans="15:41" x14ac:dyDescent="0.3">
      <c r="O30" s="14" t="s">
        <v>47</v>
      </c>
      <c r="P30" s="11" t="s">
        <v>14</v>
      </c>
      <c r="Q30" s="16" t="s">
        <v>115</v>
      </c>
      <c r="R30" s="12">
        <v>3</v>
      </c>
      <c r="S30" s="12">
        <v>12</v>
      </c>
      <c r="T30" s="12">
        <v>4</v>
      </c>
      <c r="U30" s="12">
        <v>4</v>
      </c>
      <c r="V30" s="12">
        <v>4</v>
      </c>
      <c r="W30" s="14">
        <v>29</v>
      </c>
      <c r="X30" s="16" t="s">
        <v>0</v>
      </c>
      <c r="Y30" s="16">
        <v>24</v>
      </c>
      <c r="Z30" s="12">
        <v>12</v>
      </c>
      <c r="AA30" s="79">
        <v>0</v>
      </c>
      <c r="AB30" s="69">
        <v>0</v>
      </c>
      <c r="AC30" s="2">
        <v>0</v>
      </c>
      <c r="AD30" s="13">
        <v>364</v>
      </c>
      <c r="AE30" s="13">
        <v>14</v>
      </c>
      <c r="AF30" s="13" t="e">
        <f>#REF!</f>
        <v>#REF!</v>
      </c>
      <c r="AG30" s="13" t="e">
        <f>#REF!</f>
        <v>#REF!</v>
      </c>
      <c r="AH30" s="13" t="e">
        <f>#REF!</f>
        <v>#REF!</v>
      </c>
      <c r="AI30" s="13" t="e">
        <f>#REF!</f>
        <v>#REF!</v>
      </c>
      <c r="AJ30" s="13" t="e">
        <f>#REF!</f>
        <v>#REF!</v>
      </c>
      <c r="AK30" s="13" t="e">
        <f>#REF!</f>
        <v>#REF!</v>
      </c>
      <c r="AL30" s="13" t="e">
        <f>#REF!</f>
        <v>#REF!</v>
      </c>
      <c r="AM30" s="13" t="e">
        <f>#REF!</f>
        <v>#REF!</v>
      </c>
      <c r="AN30" s="13"/>
      <c r="AO30" s="13" t="e">
        <f>#REF!</f>
        <v>#REF!</v>
      </c>
    </row>
    <row r="31" spans="15:41" x14ac:dyDescent="0.3">
      <c r="O31" s="40" t="s">
        <v>48</v>
      </c>
      <c r="P31" s="38" t="s">
        <v>114</v>
      </c>
      <c r="Q31" s="41" t="s">
        <v>19</v>
      </c>
      <c r="R31" s="39">
        <v>4</v>
      </c>
      <c r="S31" s="39">
        <v>14</v>
      </c>
      <c r="T31" s="39">
        <v>2</v>
      </c>
      <c r="U31" s="39">
        <v>8</v>
      </c>
      <c r="V31" s="39">
        <v>4</v>
      </c>
      <c r="W31" s="40">
        <v>19</v>
      </c>
      <c r="X31" s="41" t="s">
        <v>0</v>
      </c>
      <c r="Y31" s="41">
        <v>21</v>
      </c>
      <c r="Z31" s="39">
        <v>12</v>
      </c>
      <c r="AA31" s="90">
        <v>-2</v>
      </c>
      <c r="AB31" s="68">
        <v>-0.14285714285714285</v>
      </c>
      <c r="AC31" s="2">
        <v>-0.14285714285714285</v>
      </c>
      <c r="AD31" s="13">
        <v>312</v>
      </c>
      <c r="AE31" s="13">
        <v>12</v>
      </c>
      <c r="AF31" s="13" t="e">
        <f>#REF!</f>
        <v>#REF!</v>
      </c>
      <c r="AG31" s="13" t="e">
        <f>#REF!</f>
        <v>#REF!</v>
      </c>
      <c r="AH31" s="13" t="e">
        <f>#REF!</f>
        <v>#REF!</v>
      </c>
      <c r="AI31" s="13" t="e">
        <f>#REF!</f>
        <v>#REF!</v>
      </c>
      <c r="AJ31" s="13" t="e">
        <f>#REF!</f>
        <v>#REF!</v>
      </c>
      <c r="AK31" s="13" t="e">
        <f>#REF!</f>
        <v>#REF!</v>
      </c>
      <c r="AL31" s="13" t="e">
        <f>#REF!</f>
        <v>#REF!</v>
      </c>
      <c r="AM31" s="13" t="e">
        <f>#REF!</f>
        <v>#REF!</v>
      </c>
      <c r="AN31" s="13"/>
      <c r="AO31" s="13" t="e">
        <f>#REF!</f>
        <v>#REF!</v>
      </c>
    </row>
    <row r="32" spans="15:41" x14ac:dyDescent="0.3">
      <c r="O32" s="14" t="s">
        <v>49</v>
      </c>
      <c r="P32" s="11" t="s">
        <v>140</v>
      </c>
      <c r="Q32" s="16" t="s">
        <v>89</v>
      </c>
      <c r="R32" s="12">
        <v>2</v>
      </c>
      <c r="S32" s="12">
        <v>9</v>
      </c>
      <c r="T32" s="12">
        <v>5</v>
      </c>
      <c r="U32" s="12">
        <v>1</v>
      </c>
      <c r="V32" s="12">
        <v>3</v>
      </c>
      <c r="W32" s="14">
        <v>21</v>
      </c>
      <c r="X32" s="16" t="s">
        <v>0</v>
      </c>
      <c r="Y32" s="16">
        <v>19</v>
      </c>
      <c r="Z32" s="12">
        <v>11</v>
      </c>
      <c r="AA32" s="79">
        <v>2</v>
      </c>
      <c r="AB32" s="69">
        <v>0.22222222222222221</v>
      </c>
      <c r="AC32" s="2">
        <v>0.22222222222222221</v>
      </c>
      <c r="AD32" s="13">
        <v>125</v>
      </c>
      <c r="AE32" s="13">
        <v>12</v>
      </c>
      <c r="AF32" s="13" t="e">
        <f>#REF!</f>
        <v>#REF!</v>
      </c>
      <c r="AG32" s="13" t="e">
        <f>#REF!</f>
        <v>#REF!</v>
      </c>
      <c r="AH32" s="13" t="e">
        <f>#REF!</f>
        <v>#REF!</v>
      </c>
      <c r="AI32" s="13" t="e">
        <f>#REF!</f>
        <v>#REF!</v>
      </c>
      <c r="AJ32" s="13" t="e">
        <f>#REF!</f>
        <v>#REF!</v>
      </c>
      <c r="AK32" s="13" t="e">
        <f>#REF!</f>
        <v>#REF!</v>
      </c>
      <c r="AL32" s="13" t="e">
        <f>#REF!</f>
        <v>#REF!</v>
      </c>
      <c r="AM32" s="13" t="e">
        <f>#REF!</f>
        <v>#REF!</v>
      </c>
      <c r="AN32" s="13"/>
      <c r="AO32" s="13" t="e">
        <f>#REF!</f>
        <v>#REF!</v>
      </c>
    </row>
    <row r="33" spans="15:41" x14ac:dyDescent="0.3">
      <c r="O33" s="40" t="s">
        <v>50</v>
      </c>
      <c r="P33" s="38" t="s">
        <v>141</v>
      </c>
      <c r="Q33" s="41" t="s">
        <v>115</v>
      </c>
      <c r="R33" s="39">
        <v>2</v>
      </c>
      <c r="S33" s="39">
        <v>10</v>
      </c>
      <c r="T33" s="39">
        <v>5</v>
      </c>
      <c r="U33" s="39">
        <v>1</v>
      </c>
      <c r="V33" s="39">
        <v>4</v>
      </c>
      <c r="W33" s="40">
        <v>24</v>
      </c>
      <c r="X33" s="41" t="s">
        <v>0</v>
      </c>
      <c r="Y33" s="41">
        <v>22</v>
      </c>
      <c r="Z33" s="39">
        <v>11</v>
      </c>
      <c r="AA33" s="90">
        <v>1</v>
      </c>
      <c r="AB33" s="68">
        <v>0.1</v>
      </c>
      <c r="AC33" s="2">
        <v>0.1</v>
      </c>
      <c r="AD33" s="13">
        <v>226</v>
      </c>
      <c r="AE33" s="13">
        <v>14</v>
      </c>
      <c r="AF33" s="13" t="e">
        <f>#REF!</f>
        <v>#REF!</v>
      </c>
      <c r="AG33" s="13" t="e">
        <f>#REF!</f>
        <v>#REF!</v>
      </c>
      <c r="AH33" s="13" t="e">
        <f>#REF!</f>
        <v>#REF!</v>
      </c>
      <c r="AI33" s="13" t="e">
        <f>#REF!</f>
        <v>#REF!</v>
      </c>
      <c r="AJ33" s="13" t="e">
        <f>#REF!</f>
        <v>#REF!</v>
      </c>
      <c r="AK33" s="13" t="e">
        <f>#REF!</f>
        <v>#REF!</v>
      </c>
      <c r="AL33" s="13" t="e">
        <f>#REF!</f>
        <v>#REF!</v>
      </c>
      <c r="AM33" s="13" t="e">
        <f>#REF!</f>
        <v>#REF!</v>
      </c>
      <c r="AN33" s="13"/>
      <c r="AO33" s="13" t="e">
        <f>#REF!</f>
        <v>#REF!</v>
      </c>
    </row>
    <row r="34" spans="15:41" x14ac:dyDescent="0.3">
      <c r="O34" s="14" t="s">
        <v>51</v>
      </c>
      <c r="P34" s="11" t="s">
        <v>24</v>
      </c>
      <c r="Q34" s="16" t="s">
        <v>19</v>
      </c>
      <c r="R34" s="12">
        <v>4</v>
      </c>
      <c r="S34" s="12">
        <v>10</v>
      </c>
      <c r="T34" s="12">
        <v>4</v>
      </c>
      <c r="U34" s="12">
        <v>3</v>
      </c>
      <c r="V34" s="12">
        <v>3</v>
      </c>
      <c r="W34" s="14">
        <v>20</v>
      </c>
      <c r="X34" s="16" t="s">
        <v>0</v>
      </c>
      <c r="Y34" s="16">
        <v>17</v>
      </c>
      <c r="Z34" s="12">
        <v>11</v>
      </c>
      <c r="AA34" s="79">
        <v>1</v>
      </c>
      <c r="AB34" s="69">
        <v>0.1</v>
      </c>
      <c r="AC34" s="2">
        <v>0.1</v>
      </c>
      <c r="AD34" s="13">
        <v>269</v>
      </c>
      <c r="AE34" s="13">
        <v>12</v>
      </c>
      <c r="AF34" s="13" t="e">
        <f>#REF!</f>
        <v>#REF!</v>
      </c>
      <c r="AG34" s="13" t="e">
        <f>#REF!</f>
        <v>#REF!</v>
      </c>
      <c r="AH34" s="13" t="e">
        <f>#REF!</f>
        <v>#REF!</v>
      </c>
      <c r="AI34" s="13" t="e">
        <f>#REF!</f>
        <v>#REF!</v>
      </c>
      <c r="AJ34" s="13" t="e">
        <f>#REF!</f>
        <v>#REF!</v>
      </c>
      <c r="AK34" s="13" t="e">
        <f>#REF!</f>
        <v>#REF!</v>
      </c>
      <c r="AL34" s="13" t="e">
        <f>#REF!</f>
        <v>#REF!</v>
      </c>
      <c r="AM34" s="13" t="e">
        <f>#REF!</f>
        <v>#REF!</v>
      </c>
      <c r="AN34" s="13"/>
      <c r="AO34" s="13" t="e">
        <f>#REF!</f>
        <v>#REF!</v>
      </c>
    </row>
    <row r="35" spans="15:41" x14ac:dyDescent="0.3">
      <c r="O35" s="40" t="s">
        <v>52</v>
      </c>
      <c r="P35" s="38" t="s">
        <v>128</v>
      </c>
      <c r="Q35" s="41" t="s">
        <v>19</v>
      </c>
      <c r="R35" s="39">
        <v>4</v>
      </c>
      <c r="S35" s="39">
        <v>7</v>
      </c>
      <c r="T35" s="39">
        <v>5</v>
      </c>
      <c r="U35" s="39">
        <v>0</v>
      </c>
      <c r="V35" s="39">
        <v>2</v>
      </c>
      <c r="W35" s="40">
        <v>18</v>
      </c>
      <c r="X35" s="41" t="s">
        <v>0</v>
      </c>
      <c r="Y35" s="41">
        <v>14</v>
      </c>
      <c r="Z35" s="39">
        <v>10</v>
      </c>
      <c r="AA35" s="90">
        <v>3</v>
      </c>
      <c r="AB35" s="68">
        <v>0.42857142857142855</v>
      </c>
      <c r="AC35" s="2">
        <v>0.42857142857142855</v>
      </c>
      <c r="AD35" s="13">
        <v>176</v>
      </c>
      <c r="AE35" s="13">
        <v>12</v>
      </c>
      <c r="AF35" s="13" t="e">
        <f>#REF!</f>
        <v>#REF!</v>
      </c>
      <c r="AG35" s="13" t="e">
        <f>#REF!</f>
        <v>#REF!</v>
      </c>
      <c r="AH35" s="13" t="e">
        <f>#REF!</f>
        <v>#REF!</v>
      </c>
      <c r="AI35" s="13" t="e">
        <f>#REF!</f>
        <v>#REF!</v>
      </c>
      <c r="AJ35" s="13" t="e">
        <f>#REF!</f>
        <v>#REF!</v>
      </c>
      <c r="AK35" s="13" t="e">
        <f>#REF!</f>
        <v>#REF!</v>
      </c>
      <c r="AL35" s="13" t="e">
        <f>#REF!</f>
        <v>#REF!</v>
      </c>
      <c r="AM35" s="13" t="e">
        <f>#REF!</f>
        <v>#REF!</v>
      </c>
      <c r="AN35" s="13"/>
      <c r="AO35" s="13" t="e">
        <f>#REF!</f>
        <v>#REF!</v>
      </c>
    </row>
    <row r="36" spans="15:41" x14ac:dyDescent="0.3">
      <c r="O36" s="14" t="s">
        <v>53</v>
      </c>
      <c r="P36" s="11" t="s">
        <v>119</v>
      </c>
      <c r="Q36" s="16" t="s">
        <v>116</v>
      </c>
      <c r="R36" s="12">
        <v>2</v>
      </c>
      <c r="S36" s="12">
        <v>7</v>
      </c>
      <c r="T36" s="12">
        <v>5</v>
      </c>
      <c r="U36" s="12">
        <v>0</v>
      </c>
      <c r="V36" s="12">
        <v>2</v>
      </c>
      <c r="W36" s="14">
        <v>15</v>
      </c>
      <c r="X36" s="16" t="s">
        <v>0</v>
      </c>
      <c r="Y36" s="16">
        <v>8</v>
      </c>
      <c r="Z36" s="12">
        <v>10</v>
      </c>
      <c r="AA36" s="79">
        <v>3</v>
      </c>
      <c r="AB36" s="69">
        <v>0.42857142857142855</v>
      </c>
      <c r="AC36" s="2">
        <v>0.42857142857142855</v>
      </c>
      <c r="AD36" s="13">
        <v>99</v>
      </c>
      <c r="AE36" s="13">
        <v>3</v>
      </c>
      <c r="AF36" s="13" t="e">
        <f>#REF!</f>
        <v>#REF!</v>
      </c>
      <c r="AG36" s="13" t="e">
        <f>#REF!</f>
        <v>#REF!</v>
      </c>
      <c r="AH36" s="13" t="e">
        <f>#REF!</f>
        <v>#REF!</v>
      </c>
      <c r="AI36" s="13" t="e">
        <f>#REF!</f>
        <v>#REF!</v>
      </c>
      <c r="AJ36" s="13" t="e">
        <f>#REF!</f>
        <v>#REF!</v>
      </c>
      <c r="AK36" s="13" t="e">
        <f>#REF!</f>
        <v>#REF!</v>
      </c>
      <c r="AL36" s="13" t="e">
        <f>#REF!</f>
        <v>#REF!</v>
      </c>
      <c r="AM36" s="13" t="e">
        <f>#REF!</f>
        <v>#REF!</v>
      </c>
      <c r="AN36" s="13"/>
      <c r="AO36" s="13" t="e">
        <f>#REF!</f>
        <v>#REF!</v>
      </c>
    </row>
    <row r="37" spans="15:41" x14ac:dyDescent="0.3">
      <c r="O37" s="40" t="s">
        <v>54</v>
      </c>
      <c r="P37" s="38" t="s">
        <v>142</v>
      </c>
      <c r="Q37" s="41" t="s">
        <v>10</v>
      </c>
      <c r="R37" s="39">
        <v>2</v>
      </c>
      <c r="S37" s="39">
        <v>10</v>
      </c>
      <c r="T37" s="39">
        <v>5</v>
      </c>
      <c r="U37" s="39">
        <v>0</v>
      </c>
      <c r="V37" s="39">
        <v>5</v>
      </c>
      <c r="W37" s="40">
        <v>23</v>
      </c>
      <c r="X37" s="41" t="s">
        <v>0</v>
      </c>
      <c r="Y37" s="41">
        <v>23</v>
      </c>
      <c r="Z37" s="39">
        <v>10</v>
      </c>
      <c r="AA37" s="90">
        <v>0</v>
      </c>
      <c r="AB37" s="68">
        <v>0</v>
      </c>
      <c r="AC37" s="2">
        <v>0</v>
      </c>
      <c r="AD37" s="13">
        <v>111</v>
      </c>
      <c r="AE37" s="13">
        <v>24</v>
      </c>
      <c r="AF37" s="13" t="e">
        <f>#REF!</f>
        <v>#REF!</v>
      </c>
      <c r="AG37" s="13" t="e">
        <f>#REF!</f>
        <v>#REF!</v>
      </c>
      <c r="AH37" s="13" t="e">
        <f>#REF!</f>
        <v>#REF!</v>
      </c>
      <c r="AI37" s="13" t="e">
        <f>#REF!</f>
        <v>#REF!</v>
      </c>
      <c r="AJ37" s="13" t="e">
        <f>#REF!</f>
        <v>#REF!</v>
      </c>
      <c r="AK37" s="13" t="e">
        <f>#REF!</f>
        <v>#REF!</v>
      </c>
      <c r="AL37" s="13" t="e">
        <f>#REF!</f>
        <v>#REF!</v>
      </c>
      <c r="AM37" s="13" t="e">
        <f>#REF!</f>
        <v>#REF!</v>
      </c>
      <c r="AN37" s="13"/>
      <c r="AO37" s="13" t="e">
        <f>#REF!</f>
        <v>#REF!</v>
      </c>
    </row>
    <row r="38" spans="15:41" x14ac:dyDescent="0.3">
      <c r="O38" s="14" t="s">
        <v>55</v>
      </c>
      <c r="P38" s="11" t="s">
        <v>127</v>
      </c>
      <c r="Q38" s="16" t="s">
        <v>10</v>
      </c>
      <c r="R38" s="12">
        <v>2</v>
      </c>
      <c r="S38" s="12">
        <v>10</v>
      </c>
      <c r="T38" s="12">
        <v>3</v>
      </c>
      <c r="U38" s="12">
        <v>3</v>
      </c>
      <c r="V38" s="12">
        <v>4</v>
      </c>
      <c r="W38" s="14">
        <v>22</v>
      </c>
      <c r="X38" s="16" t="s">
        <v>0</v>
      </c>
      <c r="Y38" s="16">
        <v>26</v>
      </c>
      <c r="Z38" s="12">
        <v>9</v>
      </c>
      <c r="AA38" s="79">
        <v>-1</v>
      </c>
      <c r="AB38" s="69">
        <v>-0.1</v>
      </c>
      <c r="AC38" s="2">
        <v>-0.1</v>
      </c>
      <c r="AD38" s="13">
        <v>286</v>
      </c>
      <c r="AE38" s="13">
        <v>24</v>
      </c>
      <c r="AF38" s="13" t="e">
        <f>#REF!</f>
        <v>#REF!</v>
      </c>
      <c r="AG38" s="13" t="e">
        <f>#REF!</f>
        <v>#REF!</v>
      </c>
      <c r="AH38" s="13" t="e">
        <f>#REF!</f>
        <v>#REF!</v>
      </c>
      <c r="AI38" s="13" t="e">
        <f>#REF!</f>
        <v>#REF!</v>
      </c>
      <c r="AJ38" s="13" t="e">
        <f>#REF!</f>
        <v>#REF!</v>
      </c>
      <c r="AK38" s="13" t="e">
        <f>#REF!</f>
        <v>#REF!</v>
      </c>
      <c r="AL38" s="13" t="e">
        <f>#REF!</f>
        <v>#REF!</v>
      </c>
      <c r="AM38" s="13" t="e">
        <f>#REF!</f>
        <v>#REF!</v>
      </c>
      <c r="AN38" s="13"/>
      <c r="AO38" s="13" t="e">
        <f>#REF!</f>
        <v>#REF!</v>
      </c>
    </row>
    <row r="39" spans="15:41" x14ac:dyDescent="0.3">
      <c r="O39" s="40" t="s">
        <v>56</v>
      </c>
      <c r="P39" s="38" t="s">
        <v>131</v>
      </c>
      <c r="Q39" s="41" t="s">
        <v>115</v>
      </c>
      <c r="R39" s="39">
        <v>4</v>
      </c>
      <c r="S39" s="39">
        <v>10</v>
      </c>
      <c r="T39" s="39">
        <v>3</v>
      </c>
      <c r="U39" s="39">
        <v>3</v>
      </c>
      <c r="V39" s="39">
        <v>4</v>
      </c>
      <c r="W39" s="40">
        <v>17</v>
      </c>
      <c r="X39" s="41" t="s">
        <v>0</v>
      </c>
      <c r="Y39" s="41">
        <v>23</v>
      </c>
      <c r="Z39" s="39">
        <v>9</v>
      </c>
      <c r="AA39" s="90">
        <v>-1</v>
      </c>
      <c r="AB39" s="68">
        <v>-0.1</v>
      </c>
      <c r="AC39" s="2">
        <v>-0.1</v>
      </c>
      <c r="AD39" s="13">
        <v>235</v>
      </c>
      <c r="AE39" s="13">
        <v>14</v>
      </c>
      <c r="AF39" s="13" t="e">
        <f>#REF!</f>
        <v>#REF!</v>
      </c>
      <c r="AG39" s="13" t="e">
        <f>#REF!</f>
        <v>#REF!</v>
      </c>
      <c r="AH39" s="13" t="e">
        <f>#REF!</f>
        <v>#REF!</v>
      </c>
      <c r="AI39" s="13" t="e">
        <f>#REF!</f>
        <v>#REF!</v>
      </c>
      <c r="AJ39" s="13" t="e">
        <f>#REF!</f>
        <v>#REF!</v>
      </c>
      <c r="AK39" s="13" t="e">
        <f>#REF!</f>
        <v>#REF!</v>
      </c>
      <c r="AL39" s="13" t="e">
        <f>#REF!</f>
        <v>#REF!</v>
      </c>
      <c r="AM39" s="13" t="e">
        <f>#REF!</f>
        <v>#REF!</v>
      </c>
      <c r="AN39" s="13"/>
      <c r="AO39" s="13" t="e">
        <f>#REF!</f>
        <v>#REF!</v>
      </c>
    </row>
    <row r="40" spans="15:41" x14ac:dyDescent="0.3">
      <c r="O40" s="14" t="s">
        <v>57</v>
      </c>
      <c r="P40" s="11" t="s">
        <v>129</v>
      </c>
      <c r="Q40" s="16" t="s">
        <v>116</v>
      </c>
      <c r="R40" s="12">
        <v>2</v>
      </c>
      <c r="S40" s="12">
        <v>5</v>
      </c>
      <c r="T40" s="12">
        <v>4</v>
      </c>
      <c r="U40" s="12">
        <v>0</v>
      </c>
      <c r="V40" s="12">
        <v>1</v>
      </c>
      <c r="W40" s="14">
        <v>11</v>
      </c>
      <c r="X40" s="16" t="s">
        <v>0</v>
      </c>
      <c r="Y40" s="16">
        <v>7</v>
      </c>
      <c r="Z40" s="12">
        <v>8</v>
      </c>
      <c r="AA40" s="79">
        <v>3</v>
      </c>
      <c r="AB40" s="69">
        <v>0.6</v>
      </c>
      <c r="AC40" s="2">
        <v>0.6</v>
      </c>
      <c r="AD40" s="13">
        <v>410</v>
      </c>
      <c r="AE40" s="13">
        <v>3</v>
      </c>
      <c r="AF40" s="13" t="e">
        <f>#REF!</f>
        <v>#REF!</v>
      </c>
      <c r="AG40" s="13" t="e">
        <f>#REF!</f>
        <v>#REF!</v>
      </c>
      <c r="AH40" s="13" t="e">
        <f>#REF!</f>
        <v>#REF!</v>
      </c>
      <c r="AI40" s="13" t="e">
        <f>#REF!</f>
        <v>#REF!</v>
      </c>
      <c r="AJ40" s="13" t="e">
        <f>#REF!</f>
        <v>#REF!</v>
      </c>
      <c r="AK40" s="13" t="e">
        <f>#REF!</f>
        <v>#REF!</v>
      </c>
      <c r="AL40" s="13" t="e">
        <f>#REF!</f>
        <v>#REF!</v>
      </c>
      <c r="AM40" s="13" t="e">
        <f>#REF!</f>
        <v>#REF!</v>
      </c>
      <c r="AN40" s="13"/>
      <c r="AO40" s="13" t="e">
        <f>#REF!</f>
        <v>#REF!</v>
      </c>
    </row>
    <row r="41" spans="15:41" x14ac:dyDescent="0.3">
      <c r="O41" s="40" t="s">
        <v>58</v>
      </c>
      <c r="P41" s="38" t="s">
        <v>143</v>
      </c>
      <c r="Q41" s="41" t="s">
        <v>116</v>
      </c>
      <c r="R41" s="39">
        <v>2</v>
      </c>
      <c r="S41" s="39">
        <v>8</v>
      </c>
      <c r="T41" s="39">
        <v>3</v>
      </c>
      <c r="U41" s="39">
        <v>2</v>
      </c>
      <c r="V41" s="39">
        <v>3</v>
      </c>
      <c r="W41" s="40">
        <v>22</v>
      </c>
      <c r="X41" s="41" t="s">
        <v>0</v>
      </c>
      <c r="Y41" s="41">
        <v>24</v>
      </c>
      <c r="Z41" s="39">
        <v>8</v>
      </c>
      <c r="AA41" s="90">
        <v>0</v>
      </c>
      <c r="AB41" s="68">
        <v>0</v>
      </c>
      <c r="AC41" s="2">
        <v>0</v>
      </c>
      <c r="AD41" s="13">
        <v>324</v>
      </c>
      <c r="AE41" s="13">
        <v>3</v>
      </c>
      <c r="AF41" s="13" t="e">
        <f>#REF!</f>
        <v>#REF!</v>
      </c>
      <c r="AG41" s="13" t="e">
        <f>#REF!</f>
        <v>#REF!</v>
      </c>
      <c r="AH41" s="13" t="e">
        <f>#REF!</f>
        <v>#REF!</v>
      </c>
      <c r="AI41" s="13" t="e">
        <f>#REF!</f>
        <v>#REF!</v>
      </c>
      <c r="AJ41" s="13" t="e">
        <f>#REF!</f>
        <v>#REF!</v>
      </c>
      <c r="AK41" s="13" t="e">
        <f>#REF!</f>
        <v>#REF!</v>
      </c>
      <c r="AL41" s="13" t="e">
        <f>#REF!</f>
        <v>#REF!</v>
      </c>
      <c r="AM41" s="13" t="e">
        <f>#REF!</f>
        <v>#REF!</v>
      </c>
      <c r="AN41" s="13"/>
      <c r="AO41" s="13" t="e">
        <f>#REF!</f>
        <v>#REF!</v>
      </c>
    </row>
    <row r="42" spans="15:41" x14ac:dyDescent="0.3">
      <c r="O42" s="14" t="s">
        <v>59</v>
      </c>
      <c r="P42" s="11" t="s">
        <v>102</v>
      </c>
      <c r="Q42" s="16" t="s">
        <v>94</v>
      </c>
      <c r="R42" s="12">
        <v>2</v>
      </c>
      <c r="S42" s="12">
        <v>8</v>
      </c>
      <c r="T42" s="12">
        <v>3</v>
      </c>
      <c r="U42" s="12">
        <v>2</v>
      </c>
      <c r="V42" s="12">
        <v>3</v>
      </c>
      <c r="W42" s="14">
        <v>15</v>
      </c>
      <c r="X42" s="16" t="s">
        <v>0</v>
      </c>
      <c r="Y42" s="16">
        <v>15</v>
      </c>
      <c r="Z42" s="12">
        <v>8</v>
      </c>
      <c r="AA42" s="79">
        <v>0</v>
      </c>
      <c r="AB42" s="69">
        <v>0</v>
      </c>
      <c r="AC42" s="2">
        <v>0</v>
      </c>
      <c r="AD42" s="13">
        <v>17</v>
      </c>
      <c r="AE42" s="13">
        <v>26</v>
      </c>
      <c r="AF42" s="13" t="e">
        <f>#REF!</f>
        <v>#REF!</v>
      </c>
      <c r="AG42" s="13" t="e">
        <f>#REF!</f>
        <v>#REF!</v>
      </c>
      <c r="AH42" s="13" t="e">
        <f>#REF!</f>
        <v>#REF!</v>
      </c>
      <c r="AI42" s="13" t="e">
        <f>#REF!</f>
        <v>#REF!</v>
      </c>
      <c r="AJ42" s="13" t="e">
        <f>#REF!</f>
        <v>#REF!</v>
      </c>
      <c r="AK42" s="13" t="e">
        <f>#REF!</f>
        <v>#REF!</v>
      </c>
      <c r="AL42" s="13" t="e">
        <f>#REF!</f>
        <v>#REF!</v>
      </c>
      <c r="AM42" s="13" t="e">
        <f>#REF!</f>
        <v>#REF!</v>
      </c>
      <c r="AN42" s="13"/>
      <c r="AO42" s="13" t="e">
        <f>#REF!</f>
        <v>#REF!</v>
      </c>
    </row>
    <row r="43" spans="15:41" x14ac:dyDescent="0.3">
      <c r="O43" s="40" t="s">
        <v>60</v>
      </c>
      <c r="P43" s="38" t="s">
        <v>144</v>
      </c>
      <c r="Q43" s="41" t="s">
        <v>10</v>
      </c>
      <c r="R43" s="39">
        <v>2</v>
      </c>
      <c r="S43" s="39">
        <v>10</v>
      </c>
      <c r="T43" s="39">
        <v>3</v>
      </c>
      <c r="U43" s="39">
        <v>2</v>
      </c>
      <c r="V43" s="39">
        <v>5</v>
      </c>
      <c r="W43" s="40">
        <v>29</v>
      </c>
      <c r="X43" s="41" t="s">
        <v>0</v>
      </c>
      <c r="Y43" s="41">
        <v>44</v>
      </c>
      <c r="Z43" s="39">
        <v>8</v>
      </c>
      <c r="AA43" s="90">
        <v>-2</v>
      </c>
      <c r="AB43" s="68">
        <v>-0.2</v>
      </c>
      <c r="AC43" s="2">
        <v>-0.2</v>
      </c>
      <c r="AD43" s="13">
        <v>430</v>
      </c>
      <c r="AE43" s="13">
        <v>24</v>
      </c>
      <c r="AF43" s="13" t="e">
        <f>#REF!</f>
        <v>#REF!</v>
      </c>
      <c r="AG43" s="13" t="e">
        <f>#REF!</f>
        <v>#REF!</v>
      </c>
      <c r="AH43" s="13" t="e">
        <f>#REF!</f>
        <v>#REF!</v>
      </c>
      <c r="AI43" s="13" t="e">
        <f>#REF!</f>
        <v>#REF!</v>
      </c>
      <c r="AJ43" s="13" t="e">
        <f>#REF!</f>
        <v>#REF!</v>
      </c>
      <c r="AK43" s="13" t="e">
        <f>#REF!</f>
        <v>#REF!</v>
      </c>
      <c r="AL43" s="13" t="e">
        <f>#REF!</f>
        <v>#REF!</v>
      </c>
      <c r="AM43" s="13" t="e">
        <f>#REF!</f>
        <v>#REF!</v>
      </c>
      <c r="AN43" s="13"/>
      <c r="AO43" s="13" t="e">
        <f>#REF!</f>
        <v>#REF!</v>
      </c>
    </row>
    <row r="44" spans="15:41" x14ac:dyDescent="0.3">
      <c r="O44" s="14" t="s">
        <v>61</v>
      </c>
      <c r="P44" s="11" t="s">
        <v>122</v>
      </c>
      <c r="Q44" s="16" t="s">
        <v>89</v>
      </c>
      <c r="R44" s="12">
        <v>2</v>
      </c>
      <c r="S44" s="12">
        <v>10</v>
      </c>
      <c r="T44" s="12">
        <v>2</v>
      </c>
      <c r="U44" s="12">
        <v>4</v>
      </c>
      <c r="V44" s="12">
        <v>4</v>
      </c>
      <c r="W44" s="14">
        <v>31</v>
      </c>
      <c r="X44" s="16" t="s">
        <v>0</v>
      </c>
      <c r="Y44" s="16">
        <v>25</v>
      </c>
      <c r="Z44" s="12">
        <v>8</v>
      </c>
      <c r="AA44" s="79">
        <v>-2</v>
      </c>
      <c r="AB44" s="69">
        <v>-0.2</v>
      </c>
      <c r="AC44" s="2">
        <v>-0.2</v>
      </c>
      <c r="AD44" s="13">
        <v>165</v>
      </c>
      <c r="AE44" s="13">
        <v>12</v>
      </c>
      <c r="AF44" s="13" t="e">
        <f>#REF!</f>
        <v>#REF!</v>
      </c>
      <c r="AG44" s="13" t="e">
        <f>#REF!</f>
        <v>#REF!</v>
      </c>
      <c r="AH44" s="13" t="e">
        <f>#REF!</f>
        <v>#REF!</v>
      </c>
      <c r="AI44" s="13" t="e">
        <f>#REF!</f>
        <v>#REF!</v>
      </c>
      <c r="AJ44" s="13" t="e">
        <f>#REF!</f>
        <v>#REF!</v>
      </c>
      <c r="AK44" s="13" t="e">
        <f>#REF!</f>
        <v>#REF!</v>
      </c>
      <c r="AL44" s="13" t="e">
        <f>#REF!</f>
        <v>#REF!</v>
      </c>
      <c r="AM44" s="13" t="e">
        <f>#REF!</f>
        <v>#REF!</v>
      </c>
      <c r="AN44" s="13"/>
      <c r="AO44" s="13" t="e">
        <f>#REF!</f>
        <v>#REF!</v>
      </c>
    </row>
    <row r="45" spans="15:41" x14ac:dyDescent="0.3">
      <c r="O45" s="40" t="s">
        <v>62</v>
      </c>
      <c r="P45" s="38" t="s">
        <v>109</v>
      </c>
      <c r="Q45" s="41" t="s">
        <v>95</v>
      </c>
      <c r="R45" s="39">
        <v>4</v>
      </c>
      <c r="S45" s="39">
        <v>10</v>
      </c>
      <c r="T45" s="39">
        <v>2</v>
      </c>
      <c r="U45" s="39">
        <v>4</v>
      </c>
      <c r="V45" s="39">
        <v>4</v>
      </c>
      <c r="W45" s="40">
        <v>19</v>
      </c>
      <c r="X45" s="41" t="s">
        <v>0</v>
      </c>
      <c r="Y45" s="41">
        <v>26</v>
      </c>
      <c r="Z45" s="39">
        <v>8</v>
      </c>
      <c r="AA45" s="90">
        <v>-2</v>
      </c>
      <c r="AB45" s="68">
        <v>-0.2</v>
      </c>
      <c r="AC45" s="2">
        <v>-0.2</v>
      </c>
      <c r="AD45" s="13">
        <v>238</v>
      </c>
      <c r="AE45" s="13">
        <v>26</v>
      </c>
      <c r="AF45" s="13" t="e">
        <f>#REF!</f>
        <v>#REF!</v>
      </c>
      <c r="AG45" s="13" t="e">
        <f>#REF!</f>
        <v>#REF!</v>
      </c>
      <c r="AH45" s="13" t="e">
        <f>#REF!</f>
        <v>#REF!</v>
      </c>
      <c r="AI45" s="13" t="e">
        <f>#REF!</f>
        <v>#REF!</v>
      </c>
      <c r="AJ45" s="13" t="e">
        <f>#REF!</f>
        <v>#REF!</v>
      </c>
      <c r="AK45" s="13" t="e">
        <f>#REF!</f>
        <v>#REF!</v>
      </c>
      <c r="AL45" s="13" t="e">
        <f>#REF!</f>
        <v>#REF!</v>
      </c>
      <c r="AM45" s="13" t="e">
        <f>#REF!</f>
        <v>#REF!</v>
      </c>
      <c r="AN45" s="13"/>
      <c r="AO45" s="13" t="e">
        <f>#REF!</f>
        <v>#REF!</v>
      </c>
    </row>
    <row r="46" spans="15:41" x14ac:dyDescent="0.3">
      <c r="O46" s="14" t="s">
        <v>63</v>
      </c>
      <c r="P46" s="11" t="s">
        <v>121</v>
      </c>
      <c r="Q46" s="16" t="s">
        <v>10</v>
      </c>
      <c r="R46" s="12">
        <v>3</v>
      </c>
      <c r="S46" s="12">
        <v>15</v>
      </c>
      <c r="T46" s="12">
        <v>2</v>
      </c>
      <c r="U46" s="12">
        <v>4</v>
      </c>
      <c r="V46" s="12">
        <v>9</v>
      </c>
      <c r="W46" s="14">
        <v>34</v>
      </c>
      <c r="X46" s="16" t="s">
        <v>0</v>
      </c>
      <c r="Y46" s="16">
        <v>51</v>
      </c>
      <c r="Z46" s="12">
        <v>8</v>
      </c>
      <c r="AA46" s="79">
        <v>-7</v>
      </c>
      <c r="AB46" s="69">
        <v>-0.46666666666666667</v>
      </c>
      <c r="AC46" s="2">
        <v>-0.46666666666666667</v>
      </c>
      <c r="AD46" s="13">
        <v>189</v>
      </c>
      <c r="AE46" s="13">
        <v>24</v>
      </c>
      <c r="AF46" s="13" t="e">
        <f>#REF!</f>
        <v>#REF!</v>
      </c>
      <c r="AG46" s="13" t="e">
        <f>#REF!</f>
        <v>#REF!</v>
      </c>
      <c r="AH46" s="13" t="e">
        <f>#REF!</f>
        <v>#REF!</v>
      </c>
      <c r="AI46" s="13" t="e">
        <f>#REF!</f>
        <v>#REF!</v>
      </c>
      <c r="AJ46" s="13" t="e">
        <f>#REF!</f>
        <v>#REF!</v>
      </c>
      <c r="AK46" s="13" t="e">
        <f>#REF!</f>
        <v>#REF!</v>
      </c>
      <c r="AL46" s="13" t="e">
        <f>#REF!</f>
        <v>#REF!</v>
      </c>
      <c r="AM46" s="13" t="e">
        <f>#REF!</f>
        <v>#REF!</v>
      </c>
      <c r="AN46" s="13"/>
      <c r="AO46" s="13" t="e">
        <f>#REF!</f>
        <v>#REF!</v>
      </c>
    </row>
    <row r="47" spans="15:41" x14ac:dyDescent="0.3">
      <c r="O47" s="40" t="s">
        <v>64</v>
      </c>
      <c r="P47" s="38" t="s">
        <v>12</v>
      </c>
      <c r="Q47" s="41" t="s">
        <v>10</v>
      </c>
      <c r="R47" s="39">
        <v>4</v>
      </c>
      <c r="S47" s="39">
        <v>16</v>
      </c>
      <c r="T47" s="39">
        <v>3</v>
      </c>
      <c r="U47" s="39">
        <v>2</v>
      </c>
      <c r="V47" s="39">
        <v>11</v>
      </c>
      <c r="W47" s="40">
        <v>26</v>
      </c>
      <c r="X47" s="41" t="s">
        <v>0</v>
      </c>
      <c r="Y47" s="41">
        <v>54</v>
      </c>
      <c r="Z47" s="39">
        <v>8</v>
      </c>
      <c r="AA47" s="90">
        <v>-8</v>
      </c>
      <c r="AB47" s="68">
        <v>-0.5</v>
      </c>
      <c r="AC47" s="2">
        <v>-0.5</v>
      </c>
      <c r="AD47" s="13">
        <v>81</v>
      </c>
      <c r="AE47" s="13">
        <v>24</v>
      </c>
      <c r="AF47" s="13" t="e">
        <f>#REF!</f>
        <v>#REF!</v>
      </c>
      <c r="AG47" s="13" t="e">
        <f>#REF!</f>
        <v>#REF!</v>
      </c>
      <c r="AH47" s="13" t="e">
        <f>#REF!</f>
        <v>#REF!</v>
      </c>
      <c r="AI47" s="13" t="e">
        <f>#REF!</f>
        <v>#REF!</v>
      </c>
      <c r="AJ47" s="13" t="e">
        <f>#REF!</f>
        <v>#REF!</v>
      </c>
      <c r="AK47" s="13" t="e">
        <f>#REF!</f>
        <v>#REF!</v>
      </c>
      <c r="AL47" s="13" t="e">
        <f>#REF!</f>
        <v>#REF!</v>
      </c>
      <c r="AM47" s="13" t="e">
        <f>#REF!</f>
        <v>#REF!</v>
      </c>
      <c r="AN47" s="13"/>
      <c r="AO47" s="13" t="e">
        <f>#REF!</f>
        <v>#REF!</v>
      </c>
    </row>
    <row r="48" spans="15:41" x14ac:dyDescent="0.3">
      <c r="O48" s="14" t="s">
        <v>65</v>
      </c>
      <c r="P48" s="11" t="s">
        <v>145</v>
      </c>
      <c r="Q48" s="16" t="s">
        <v>95</v>
      </c>
      <c r="R48" s="12">
        <v>2</v>
      </c>
      <c r="S48" s="12">
        <v>9</v>
      </c>
      <c r="T48" s="12">
        <v>3</v>
      </c>
      <c r="U48" s="12">
        <v>1</v>
      </c>
      <c r="V48" s="12">
        <v>5</v>
      </c>
      <c r="W48" s="14">
        <v>20</v>
      </c>
      <c r="X48" s="16" t="s">
        <v>0</v>
      </c>
      <c r="Y48" s="16">
        <v>24</v>
      </c>
      <c r="Z48" s="12">
        <v>7</v>
      </c>
      <c r="AA48" s="79">
        <v>-2</v>
      </c>
      <c r="AB48" s="69">
        <v>-0.22222222222222221</v>
      </c>
      <c r="AC48" s="2">
        <v>-0.22222222222222221</v>
      </c>
      <c r="AD48" s="13">
        <v>233</v>
      </c>
      <c r="AE48" s="13">
        <v>26</v>
      </c>
      <c r="AF48" s="13" t="e">
        <f>#REF!</f>
        <v>#REF!</v>
      </c>
      <c r="AG48" s="13" t="e">
        <f>#REF!</f>
        <v>#REF!</v>
      </c>
      <c r="AH48" s="13" t="e">
        <f>#REF!</f>
        <v>#REF!</v>
      </c>
      <c r="AI48" s="13" t="e">
        <f>#REF!</f>
        <v>#REF!</v>
      </c>
      <c r="AJ48" s="13" t="e">
        <f>#REF!</f>
        <v>#REF!</v>
      </c>
      <c r="AK48" s="13" t="e">
        <f>#REF!</f>
        <v>#REF!</v>
      </c>
      <c r="AL48" s="13" t="e">
        <f>#REF!</f>
        <v>#REF!</v>
      </c>
      <c r="AM48" s="13" t="e">
        <f>#REF!</f>
        <v>#REF!</v>
      </c>
      <c r="AN48" s="13"/>
      <c r="AO48" s="13" t="e">
        <f>#REF!</f>
        <v>#REF!</v>
      </c>
    </row>
    <row r="49" spans="15:41" x14ac:dyDescent="0.3">
      <c r="O49" s="40" t="s">
        <v>66</v>
      </c>
      <c r="P49" s="38" t="s">
        <v>15</v>
      </c>
      <c r="Q49" s="41" t="s">
        <v>115</v>
      </c>
      <c r="R49" s="39">
        <v>2</v>
      </c>
      <c r="S49" s="39">
        <v>9</v>
      </c>
      <c r="T49" s="39">
        <v>2</v>
      </c>
      <c r="U49" s="39">
        <v>3</v>
      </c>
      <c r="V49" s="39">
        <v>4</v>
      </c>
      <c r="W49" s="40">
        <v>10</v>
      </c>
      <c r="X49" s="41" t="s">
        <v>0</v>
      </c>
      <c r="Y49" s="41">
        <v>19</v>
      </c>
      <c r="Z49" s="39">
        <v>7</v>
      </c>
      <c r="AA49" s="90">
        <v>-2</v>
      </c>
      <c r="AB49" s="68">
        <v>-0.22222222222222221</v>
      </c>
      <c r="AC49" s="2">
        <v>-0.22222222222222221</v>
      </c>
      <c r="AD49" s="13">
        <v>2</v>
      </c>
      <c r="AE49" s="13">
        <v>14</v>
      </c>
      <c r="AF49" s="13" t="e">
        <f>#REF!</f>
        <v>#REF!</v>
      </c>
      <c r="AG49" s="13" t="e">
        <f>#REF!</f>
        <v>#REF!</v>
      </c>
      <c r="AH49" s="13" t="e">
        <f>#REF!</f>
        <v>#REF!</v>
      </c>
      <c r="AI49" s="13" t="e">
        <f>#REF!</f>
        <v>#REF!</v>
      </c>
      <c r="AJ49" s="13" t="e">
        <f>#REF!</f>
        <v>#REF!</v>
      </c>
      <c r="AK49" s="13" t="e">
        <f>#REF!</f>
        <v>#REF!</v>
      </c>
      <c r="AL49" s="13" t="e">
        <f>#REF!</f>
        <v>#REF!</v>
      </c>
      <c r="AM49" s="13" t="e">
        <f>#REF!</f>
        <v>#REF!</v>
      </c>
      <c r="AN49" s="13"/>
      <c r="AO49" s="13" t="e">
        <f>#REF!</f>
        <v>#REF!</v>
      </c>
    </row>
    <row r="50" spans="15:41" x14ac:dyDescent="0.3">
      <c r="O50" s="14" t="s">
        <v>67</v>
      </c>
      <c r="P50" s="11" t="s">
        <v>132</v>
      </c>
      <c r="Q50" s="16" t="s">
        <v>116</v>
      </c>
      <c r="R50" s="12">
        <v>4</v>
      </c>
      <c r="S50" s="12">
        <v>10</v>
      </c>
      <c r="T50" s="12">
        <v>3</v>
      </c>
      <c r="U50" s="12">
        <v>1</v>
      </c>
      <c r="V50" s="12">
        <v>6</v>
      </c>
      <c r="W50" s="14">
        <v>17</v>
      </c>
      <c r="X50" s="16" t="s">
        <v>0</v>
      </c>
      <c r="Y50" s="16">
        <v>31</v>
      </c>
      <c r="Z50" s="12">
        <v>7</v>
      </c>
      <c r="AA50" s="79">
        <v>-3</v>
      </c>
      <c r="AB50" s="69">
        <v>-0.3</v>
      </c>
      <c r="AC50" s="2">
        <v>-0.3</v>
      </c>
      <c r="AD50" s="13">
        <v>512</v>
      </c>
      <c r="AE50" s="13">
        <v>3</v>
      </c>
      <c r="AF50" s="13" t="e">
        <f>#REF!</f>
        <v>#REF!</v>
      </c>
      <c r="AG50" s="13" t="e">
        <f>#REF!</f>
        <v>#REF!</v>
      </c>
      <c r="AH50" s="13" t="e">
        <f>#REF!</f>
        <v>#REF!</v>
      </c>
      <c r="AI50" s="13" t="e">
        <f>#REF!</f>
        <v>#REF!</v>
      </c>
      <c r="AJ50" s="13" t="e">
        <f>#REF!</f>
        <v>#REF!</v>
      </c>
      <c r="AK50" s="13" t="e">
        <f>#REF!</f>
        <v>#REF!</v>
      </c>
      <c r="AL50" s="13" t="e">
        <f>#REF!</f>
        <v>#REF!</v>
      </c>
      <c r="AM50" s="13" t="e">
        <f>#REF!</f>
        <v>#REF!</v>
      </c>
      <c r="AN50" s="13"/>
      <c r="AO50" s="13" t="e">
        <f>#REF!</f>
        <v>#REF!</v>
      </c>
    </row>
    <row r="51" spans="15:41" x14ac:dyDescent="0.3">
      <c r="O51" s="40" t="s">
        <v>68</v>
      </c>
      <c r="P51" s="38" t="s">
        <v>146</v>
      </c>
      <c r="Q51" s="41" t="s">
        <v>10</v>
      </c>
      <c r="R51" s="39">
        <v>2</v>
      </c>
      <c r="S51" s="39">
        <v>10</v>
      </c>
      <c r="T51" s="39">
        <v>2</v>
      </c>
      <c r="U51" s="39">
        <v>3</v>
      </c>
      <c r="V51" s="39">
        <v>5</v>
      </c>
      <c r="W51" s="40">
        <v>21</v>
      </c>
      <c r="X51" s="41" t="s">
        <v>0</v>
      </c>
      <c r="Y51" s="41">
        <v>28</v>
      </c>
      <c r="Z51" s="39">
        <v>7</v>
      </c>
      <c r="AA51" s="90">
        <v>-3</v>
      </c>
      <c r="AB51" s="68">
        <v>-0.3</v>
      </c>
      <c r="AC51" s="2">
        <v>-0.3</v>
      </c>
      <c r="AD51" s="13">
        <v>495</v>
      </c>
      <c r="AE51" s="13">
        <v>24</v>
      </c>
      <c r="AF51" s="13" t="e">
        <f>#REF!</f>
        <v>#REF!</v>
      </c>
      <c r="AG51" s="13" t="e">
        <f>#REF!</f>
        <v>#REF!</v>
      </c>
      <c r="AH51" s="13" t="e">
        <f>#REF!</f>
        <v>#REF!</v>
      </c>
      <c r="AI51" s="13" t="e">
        <f>#REF!</f>
        <v>#REF!</v>
      </c>
      <c r="AJ51" s="13" t="e">
        <f>#REF!</f>
        <v>#REF!</v>
      </c>
      <c r="AK51" s="13" t="e">
        <f>#REF!</f>
        <v>#REF!</v>
      </c>
      <c r="AL51" s="13" t="e">
        <f>#REF!</f>
        <v>#REF!</v>
      </c>
      <c r="AM51" s="13" t="e">
        <f>#REF!</f>
        <v>#REF!</v>
      </c>
      <c r="AN51" s="13"/>
      <c r="AO51" s="13" t="e">
        <f>#REF!</f>
        <v>#REF!</v>
      </c>
    </row>
    <row r="52" spans="15:41" x14ac:dyDescent="0.3">
      <c r="O52" s="14" t="s">
        <v>69</v>
      </c>
      <c r="P52" s="11" t="s">
        <v>13</v>
      </c>
      <c r="Q52" s="16" t="s">
        <v>10</v>
      </c>
      <c r="R52" s="12">
        <v>1</v>
      </c>
      <c r="S52" s="12">
        <v>5</v>
      </c>
      <c r="T52" s="12">
        <v>2</v>
      </c>
      <c r="U52" s="12">
        <v>1</v>
      </c>
      <c r="V52" s="12">
        <v>2</v>
      </c>
      <c r="W52" s="14">
        <v>15</v>
      </c>
      <c r="X52" s="16" t="s">
        <v>0</v>
      </c>
      <c r="Y52" s="16">
        <v>18</v>
      </c>
      <c r="Z52" s="12">
        <v>5</v>
      </c>
      <c r="AA52" s="79">
        <v>0</v>
      </c>
      <c r="AB52" s="69">
        <v>0</v>
      </c>
      <c r="AC52" s="2">
        <v>0</v>
      </c>
      <c r="AD52" s="13">
        <v>467</v>
      </c>
      <c r="AE52" s="13">
        <v>24</v>
      </c>
      <c r="AF52" s="13" t="e">
        <f>#REF!</f>
        <v>#REF!</v>
      </c>
      <c r="AG52" s="13" t="e">
        <f>#REF!</f>
        <v>#REF!</v>
      </c>
      <c r="AH52" s="13" t="e">
        <f>#REF!</f>
        <v>#REF!</v>
      </c>
      <c r="AI52" s="13" t="e">
        <f>#REF!</f>
        <v>#REF!</v>
      </c>
      <c r="AJ52" s="13" t="e">
        <f>#REF!</f>
        <v>#REF!</v>
      </c>
      <c r="AK52" s="13" t="e">
        <f>#REF!</f>
        <v>#REF!</v>
      </c>
      <c r="AL52" s="13" t="e">
        <f>#REF!</f>
        <v>#REF!</v>
      </c>
      <c r="AM52" s="13" t="e">
        <f>#REF!</f>
        <v>#REF!</v>
      </c>
      <c r="AN52" s="13"/>
      <c r="AO52" s="13" t="e">
        <f>#REF!</f>
        <v>#REF!</v>
      </c>
    </row>
    <row r="53" spans="15:41" x14ac:dyDescent="0.3">
      <c r="O53" s="40" t="s">
        <v>70</v>
      </c>
      <c r="P53" s="38" t="s">
        <v>147</v>
      </c>
      <c r="Q53" s="41" t="s">
        <v>116</v>
      </c>
      <c r="R53" s="39">
        <v>2</v>
      </c>
      <c r="S53" s="39">
        <v>5</v>
      </c>
      <c r="T53" s="39">
        <v>2</v>
      </c>
      <c r="U53" s="39">
        <v>1</v>
      </c>
      <c r="V53" s="39">
        <v>2</v>
      </c>
      <c r="W53" s="40">
        <v>5</v>
      </c>
      <c r="X53" s="41" t="s">
        <v>0</v>
      </c>
      <c r="Y53" s="41">
        <v>9</v>
      </c>
      <c r="Z53" s="39">
        <v>5</v>
      </c>
      <c r="AA53" s="90">
        <v>0</v>
      </c>
      <c r="AB53" s="68">
        <v>0</v>
      </c>
      <c r="AC53" s="2">
        <v>0</v>
      </c>
      <c r="AD53" s="13">
        <v>368</v>
      </c>
      <c r="AE53" s="13">
        <v>3</v>
      </c>
      <c r="AF53" s="13" t="e">
        <f>#REF!</f>
        <v>#REF!</v>
      </c>
      <c r="AG53" s="13" t="e">
        <f>#REF!</f>
        <v>#REF!</v>
      </c>
      <c r="AH53" s="13" t="e">
        <f>#REF!</f>
        <v>#REF!</v>
      </c>
      <c r="AI53" s="13" t="e">
        <f>#REF!</f>
        <v>#REF!</v>
      </c>
      <c r="AJ53" s="13" t="e">
        <f>#REF!</f>
        <v>#REF!</v>
      </c>
      <c r="AK53" s="13" t="e">
        <f>#REF!</f>
        <v>#REF!</v>
      </c>
      <c r="AL53" s="13" t="e">
        <f>#REF!</f>
        <v>#REF!</v>
      </c>
      <c r="AM53" s="13" t="e">
        <f>#REF!</f>
        <v>#REF!</v>
      </c>
      <c r="AN53" s="13"/>
      <c r="AO53" s="13" t="e">
        <f>#REF!</f>
        <v>#REF!</v>
      </c>
    </row>
    <row r="54" spans="15:41" x14ac:dyDescent="0.3">
      <c r="O54" s="14" t="s">
        <v>71</v>
      </c>
      <c r="P54" s="11" t="s">
        <v>11</v>
      </c>
      <c r="Q54" s="16" t="s">
        <v>19</v>
      </c>
      <c r="R54" s="12">
        <v>4</v>
      </c>
      <c r="S54" s="12">
        <v>7</v>
      </c>
      <c r="T54" s="12">
        <v>1</v>
      </c>
      <c r="U54" s="12">
        <v>3</v>
      </c>
      <c r="V54" s="12">
        <v>3</v>
      </c>
      <c r="W54" s="14">
        <v>14</v>
      </c>
      <c r="X54" s="16" t="s">
        <v>0</v>
      </c>
      <c r="Y54" s="16">
        <v>15</v>
      </c>
      <c r="Z54" s="12">
        <v>5</v>
      </c>
      <c r="AA54" s="79">
        <v>-2</v>
      </c>
      <c r="AB54" s="69">
        <v>-0.2857142857142857</v>
      </c>
      <c r="AC54" s="2">
        <v>-0.2857142857142857</v>
      </c>
      <c r="AD54" s="13">
        <v>110</v>
      </c>
      <c r="AE54" s="13">
        <v>12</v>
      </c>
      <c r="AF54" s="13" t="e">
        <f>#REF!</f>
        <v>#REF!</v>
      </c>
      <c r="AG54" s="13" t="e">
        <f>#REF!</f>
        <v>#REF!</v>
      </c>
      <c r="AH54" s="13" t="e">
        <f>#REF!</f>
        <v>#REF!</v>
      </c>
      <c r="AI54" s="13" t="e">
        <f>#REF!</f>
        <v>#REF!</v>
      </c>
      <c r="AJ54" s="13" t="e">
        <f>#REF!</f>
        <v>#REF!</v>
      </c>
      <c r="AK54" s="13" t="e">
        <f>#REF!</f>
        <v>#REF!</v>
      </c>
      <c r="AL54" s="13" t="e">
        <f>#REF!</f>
        <v>#REF!</v>
      </c>
      <c r="AM54" s="13" t="e">
        <f>#REF!</f>
        <v>#REF!</v>
      </c>
      <c r="AN54" s="13"/>
      <c r="AO54" s="13" t="e">
        <f>#REF!</f>
        <v>#REF!</v>
      </c>
    </row>
    <row r="55" spans="15:41" x14ac:dyDescent="0.3">
      <c r="O55" s="40" t="s">
        <v>72</v>
      </c>
      <c r="P55" s="38" t="s">
        <v>25</v>
      </c>
      <c r="Q55" s="41" t="s">
        <v>95</v>
      </c>
      <c r="R55" s="39">
        <v>4</v>
      </c>
      <c r="S55" s="39">
        <v>9</v>
      </c>
      <c r="T55" s="39">
        <v>1</v>
      </c>
      <c r="U55" s="39">
        <v>3</v>
      </c>
      <c r="V55" s="39">
        <v>5</v>
      </c>
      <c r="W55" s="40">
        <v>13</v>
      </c>
      <c r="X55" s="41" t="s">
        <v>0</v>
      </c>
      <c r="Y55" s="41">
        <v>21</v>
      </c>
      <c r="Z55" s="39">
        <v>5</v>
      </c>
      <c r="AA55" s="90">
        <v>-4</v>
      </c>
      <c r="AB55" s="68">
        <v>-0.44444444444444442</v>
      </c>
      <c r="AC55" s="2">
        <v>-0.44444444444444442</v>
      </c>
      <c r="AD55" s="13">
        <v>522</v>
      </c>
      <c r="AE55" s="13">
        <v>26</v>
      </c>
      <c r="AF55" s="13" t="e">
        <f>#REF!</f>
        <v>#REF!</v>
      </c>
      <c r="AG55" s="13" t="e">
        <f>#REF!</f>
        <v>#REF!</v>
      </c>
      <c r="AH55" s="13" t="e">
        <f>#REF!</f>
        <v>#REF!</v>
      </c>
      <c r="AI55" s="13" t="e">
        <f>#REF!</f>
        <v>#REF!</v>
      </c>
      <c r="AJ55" s="13" t="e">
        <f>#REF!</f>
        <v>#REF!</v>
      </c>
      <c r="AK55" s="13" t="e">
        <f>#REF!</f>
        <v>#REF!</v>
      </c>
      <c r="AL55" s="13" t="e">
        <f>#REF!</f>
        <v>#REF!</v>
      </c>
      <c r="AM55" s="13" t="e">
        <f>#REF!</f>
        <v>#REF!</v>
      </c>
      <c r="AN55" s="13"/>
      <c r="AO55" s="13" t="e">
        <f>#REF!</f>
        <v>#REF!</v>
      </c>
    </row>
    <row r="56" spans="15:41" x14ac:dyDescent="0.3">
      <c r="O56" s="14" t="s">
        <v>73</v>
      </c>
      <c r="P56" s="11" t="s">
        <v>113</v>
      </c>
      <c r="Q56" s="16" t="s">
        <v>95</v>
      </c>
      <c r="R56" s="12">
        <v>4</v>
      </c>
      <c r="S56" s="12">
        <v>11</v>
      </c>
      <c r="T56" s="12">
        <v>1</v>
      </c>
      <c r="U56" s="12">
        <v>3</v>
      </c>
      <c r="V56" s="12">
        <v>7</v>
      </c>
      <c r="W56" s="14">
        <v>22</v>
      </c>
      <c r="X56" s="16" t="s">
        <v>0</v>
      </c>
      <c r="Y56" s="16">
        <v>36</v>
      </c>
      <c r="Z56" s="12">
        <v>5</v>
      </c>
      <c r="AA56" s="79">
        <v>-6</v>
      </c>
      <c r="AB56" s="69">
        <v>-0.54545454545454541</v>
      </c>
      <c r="AC56" s="2">
        <v>-0.54545454545454541</v>
      </c>
      <c r="AD56" s="13">
        <v>123</v>
      </c>
      <c r="AE56" s="13">
        <v>26</v>
      </c>
      <c r="AF56" s="13" t="e">
        <f>#REF!</f>
        <v>#REF!</v>
      </c>
      <c r="AG56" s="13" t="e">
        <f>#REF!</f>
        <v>#REF!</v>
      </c>
      <c r="AH56" s="13" t="e">
        <f>#REF!</f>
        <v>#REF!</v>
      </c>
      <c r="AI56" s="13" t="e">
        <f>#REF!</f>
        <v>#REF!</v>
      </c>
      <c r="AJ56" s="13" t="e">
        <f>#REF!</f>
        <v>#REF!</v>
      </c>
      <c r="AK56" s="13" t="e">
        <f>#REF!</f>
        <v>#REF!</v>
      </c>
      <c r="AL56" s="13" t="e">
        <f>#REF!</f>
        <v>#REF!</v>
      </c>
      <c r="AM56" s="13" t="e">
        <f>#REF!</f>
        <v>#REF!</v>
      </c>
      <c r="AN56" s="13"/>
      <c r="AO56" s="13" t="e">
        <f>#REF!</f>
        <v>#REF!</v>
      </c>
    </row>
    <row r="57" spans="15:41" x14ac:dyDescent="0.3">
      <c r="O57" s="40" t="s">
        <v>74</v>
      </c>
      <c r="P57" s="38" t="s">
        <v>108</v>
      </c>
      <c r="Q57" s="41" t="s">
        <v>89</v>
      </c>
      <c r="R57" s="39">
        <v>2</v>
      </c>
      <c r="S57" s="39">
        <v>6</v>
      </c>
      <c r="T57" s="39">
        <v>1</v>
      </c>
      <c r="U57" s="39">
        <v>2</v>
      </c>
      <c r="V57" s="39">
        <v>3</v>
      </c>
      <c r="W57" s="40">
        <v>14</v>
      </c>
      <c r="X57" s="41" t="s">
        <v>0</v>
      </c>
      <c r="Y57" s="41">
        <v>16</v>
      </c>
      <c r="Z57" s="39">
        <v>4</v>
      </c>
      <c r="AA57" s="90">
        <v>-2</v>
      </c>
      <c r="AB57" s="68">
        <v>-0.33333333333333331</v>
      </c>
      <c r="AC57" s="2">
        <v>-0.33333333333333331</v>
      </c>
      <c r="AD57" s="13">
        <v>33</v>
      </c>
      <c r="AE57" s="13">
        <v>12</v>
      </c>
      <c r="AF57" s="13" t="e">
        <f>#REF!</f>
        <v>#REF!</v>
      </c>
      <c r="AG57" s="13" t="e">
        <f>#REF!</f>
        <v>#REF!</v>
      </c>
      <c r="AH57" s="13" t="e">
        <f>#REF!</f>
        <v>#REF!</v>
      </c>
      <c r="AI57" s="13" t="e">
        <f>#REF!</f>
        <v>#REF!</v>
      </c>
      <c r="AJ57" s="13" t="e">
        <f>#REF!</f>
        <v>#REF!</v>
      </c>
      <c r="AK57" s="13" t="e">
        <f>#REF!</f>
        <v>#REF!</v>
      </c>
      <c r="AL57" s="13" t="e">
        <f>#REF!</f>
        <v>#REF!</v>
      </c>
      <c r="AM57" s="13" t="e">
        <f>#REF!</f>
        <v>#REF!</v>
      </c>
      <c r="AN57" s="13"/>
      <c r="AO57" s="13" t="e">
        <f>#REF!</f>
        <v>#REF!</v>
      </c>
    </row>
    <row r="58" spans="15:41" x14ac:dyDescent="0.3">
      <c r="O58" s="14" t="s">
        <v>75</v>
      </c>
      <c r="P58" s="11" t="s">
        <v>97</v>
      </c>
      <c r="Q58" s="16" t="s">
        <v>95</v>
      </c>
      <c r="R58" s="12">
        <v>2</v>
      </c>
      <c r="S58" s="12">
        <v>7</v>
      </c>
      <c r="T58" s="12">
        <v>1</v>
      </c>
      <c r="U58" s="12">
        <v>2</v>
      </c>
      <c r="V58" s="12">
        <v>4</v>
      </c>
      <c r="W58" s="14">
        <v>16</v>
      </c>
      <c r="X58" s="16" t="s">
        <v>0</v>
      </c>
      <c r="Y58" s="16">
        <v>21</v>
      </c>
      <c r="Z58" s="12">
        <v>4</v>
      </c>
      <c r="AA58" s="79">
        <v>-3</v>
      </c>
      <c r="AB58" s="69">
        <v>-0.42857142857142855</v>
      </c>
      <c r="AC58" s="2">
        <v>-0.42857142857142855</v>
      </c>
      <c r="AD58" s="13">
        <v>248</v>
      </c>
      <c r="AE58" s="13">
        <v>26</v>
      </c>
      <c r="AF58" s="13" t="e">
        <f>#REF!</f>
        <v>#REF!</v>
      </c>
      <c r="AG58" s="13" t="e">
        <f>#REF!</f>
        <v>#REF!</v>
      </c>
      <c r="AH58" s="13" t="e">
        <f>#REF!</f>
        <v>#REF!</v>
      </c>
      <c r="AI58" s="13" t="e">
        <f>#REF!</f>
        <v>#REF!</v>
      </c>
      <c r="AJ58" s="13" t="e">
        <f>#REF!</f>
        <v>#REF!</v>
      </c>
      <c r="AK58" s="13" t="e">
        <f>#REF!</f>
        <v>#REF!</v>
      </c>
      <c r="AL58" s="13" t="e">
        <f>#REF!</f>
        <v>#REF!</v>
      </c>
      <c r="AM58" s="13" t="e">
        <f>#REF!</f>
        <v>#REF!</v>
      </c>
      <c r="AN58" s="13"/>
      <c r="AO58" s="13" t="e">
        <f>#REF!</f>
        <v>#REF!</v>
      </c>
    </row>
    <row r="59" spans="15:41" x14ac:dyDescent="0.3">
      <c r="O59" s="40" t="s">
        <v>151</v>
      </c>
      <c r="P59" s="38" t="s">
        <v>133</v>
      </c>
      <c r="Q59" s="41" t="s">
        <v>116</v>
      </c>
      <c r="R59" s="39">
        <v>2</v>
      </c>
      <c r="S59" s="39">
        <v>8</v>
      </c>
      <c r="T59" s="39">
        <v>2</v>
      </c>
      <c r="U59" s="39">
        <v>0</v>
      </c>
      <c r="V59" s="39">
        <v>6</v>
      </c>
      <c r="W59" s="40">
        <v>12</v>
      </c>
      <c r="X59" s="41" t="s">
        <v>0</v>
      </c>
      <c r="Y59" s="41">
        <v>19</v>
      </c>
      <c r="Z59" s="39">
        <v>4</v>
      </c>
      <c r="AA59" s="90">
        <v>-4</v>
      </c>
      <c r="AB59" s="68">
        <v>-0.5</v>
      </c>
      <c r="AC59" s="2">
        <v>-0.5</v>
      </c>
      <c r="AD59" s="2">
        <v>410</v>
      </c>
      <c r="AE59" s="2">
        <v>3</v>
      </c>
    </row>
    <row r="60" spans="15:41" x14ac:dyDescent="0.3">
      <c r="O60" s="14" t="s">
        <v>152</v>
      </c>
      <c r="P60" s="11" t="s">
        <v>104</v>
      </c>
      <c r="Q60" s="16" t="s">
        <v>94</v>
      </c>
      <c r="R60" s="12">
        <v>2</v>
      </c>
      <c r="S60" s="12">
        <v>8</v>
      </c>
      <c r="T60" s="12">
        <v>1</v>
      </c>
      <c r="U60" s="12">
        <v>2</v>
      </c>
      <c r="V60" s="12">
        <v>5</v>
      </c>
      <c r="W60" s="14">
        <v>7</v>
      </c>
      <c r="X60" s="16" t="s">
        <v>0</v>
      </c>
      <c r="Y60" s="16">
        <v>15</v>
      </c>
      <c r="Z60" s="12">
        <v>4</v>
      </c>
      <c r="AA60" s="79">
        <v>-4</v>
      </c>
      <c r="AB60" s="69">
        <v>-0.5</v>
      </c>
      <c r="AC60" s="2">
        <v>-0.5</v>
      </c>
      <c r="AD60" s="2">
        <v>292</v>
      </c>
      <c r="AE60" s="2">
        <v>26</v>
      </c>
    </row>
    <row r="61" spans="15:41" x14ac:dyDescent="0.3">
      <c r="O61" s="40" t="s">
        <v>153</v>
      </c>
      <c r="P61" s="38" t="s">
        <v>134</v>
      </c>
      <c r="Q61" s="41" t="s">
        <v>10</v>
      </c>
      <c r="R61" s="39">
        <v>2</v>
      </c>
      <c r="S61" s="39">
        <v>9</v>
      </c>
      <c r="T61" s="39">
        <v>2</v>
      </c>
      <c r="U61" s="39">
        <v>0</v>
      </c>
      <c r="V61" s="39">
        <v>7</v>
      </c>
      <c r="W61" s="40">
        <v>12</v>
      </c>
      <c r="X61" s="41" t="s">
        <v>0</v>
      </c>
      <c r="Y61" s="41">
        <v>31</v>
      </c>
      <c r="Z61" s="39">
        <v>4</v>
      </c>
      <c r="AA61" s="90">
        <v>-5</v>
      </c>
      <c r="AB61" s="68">
        <v>-0.55555555555555558</v>
      </c>
      <c r="AC61" s="2">
        <v>-0.55555555555555558</v>
      </c>
      <c r="AD61" s="2">
        <v>169</v>
      </c>
      <c r="AE61" s="2">
        <v>24</v>
      </c>
    </row>
    <row r="62" spans="15:41" x14ac:dyDescent="0.3">
      <c r="O62" s="14" t="s">
        <v>154</v>
      </c>
      <c r="P62" s="11" t="s">
        <v>103</v>
      </c>
      <c r="Q62" s="16" t="s">
        <v>115</v>
      </c>
      <c r="R62" s="12">
        <v>4</v>
      </c>
      <c r="S62" s="12">
        <v>9</v>
      </c>
      <c r="T62" s="12">
        <v>1</v>
      </c>
      <c r="U62" s="12">
        <v>2</v>
      </c>
      <c r="V62" s="12">
        <v>6</v>
      </c>
      <c r="W62" s="14">
        <v>8</v>
      </c>
      <c r="X62" s="16" t="s">
        <v>0</v>
      </c>
      <c r="Y62" s="16">
        <v>22</v>
      </c>
      <c r="Z62" s="12">
        <v>4</v>
      </c>
      <c r="AA62" s="79">
        <v>-5</v>
      </c>
      <c r="AB62" s="69">
        <v>-0.55555555555555558</v>
      </c>
      <c r="AC62" s="2">
        <v>-0.55555555555555558</v>
      </c>
      <c r="AD62" s="2">
        <v>73</v>
      </c>
      <c r="AE62" s="2">
        <v>14</v>
      </c>
    </row>
    <row r="63" spans="15:41" x14ac:dyDescent="0.3">
      <c r="O63" s="40" t="s">
        <v>155</v>
      </c>
      <c r="P63" s="38" t="s">
        <v>148</v>
      </c>
      <c r="Q63" s="41" t="s">
        <v>115</v>
      </c>
      <c r="R63" s="39">
        <v>2</v>
      </c>
      <c r="S63" s="39">
        <v>3</v>
      </c>
      <c r="T63" s="39">
        <v>1</v>
      </c>
      <c r="U63" s="39">
        <v>1</v>
      </c>
      <c r="V63" s="39">
        <v>1</v>
      </c>
      <c r="W63" s="40">
        <v>3</v>
      </c>
      <c r="X63" s="41" t="s">
        <v>0</v>
      </c>
      <c r="Y63" s="41">
        <v>3</v>
      </c>
      <c r="Z63" s="39">
        <v>3</v>
      </c>
      <c r="AA63" s="90">
        <v>0</v>
      </c>
      <c r="AB63" s="68">
        <v>0</v>
      </c>
      <c r="AC63" s="2">
        <v>0</v>
      </c>
      <c r="AD63" s="2">
        <v>440</v>
      </c>
      <c r="AE63" s="2">
        <v>14</v>
      </c>
    </row>
    <row r="64" spans="15:41" x14ac:dyDescent="0.3">
      <c r="O64" s="14" t="s">
        <v>156</v>
      </c>
      <c r="P64" s="11" t="s">
        <v>135</v>
      </c>
      <c r="Q64" s="16" t="s">
        <v>95</v>
      </c>
      <c r="R64" s="12">
        <v>2</v>
      </c>
      <c r="S64" s="12">
        <v>4</v>
      </c>
      <c r="T64" s="12">
        <v>1</v>
      </c>
      <c r="U64" s="12">
        <v>1</v>
      </c>
      <c r="V64" s="12">
        <v>2</v>
      </c>
      <c r="W64" s="14">
        <v>9</v>
      </c>
      <c r="X64" s="16" t="s">
        <v>0</v>
      </c>
      <c r="Y64" s="16">
        <v>18</v>
      </c>
      <c r="Z64" s="12">
        <v>3</v>
      </c>
      <c r="AA64" s="79">
        <v>-1</v>
      </c>
      <c r="AB64" s="69">
        <v>-0.25</v>
      </c>
      <c r="AC64" s="2">
        <v>-0.25</v>
      </c>
      <c r="AD64" s="2">
        <v>15</v>
      </c>
      <c r="AE64" s="2">
        <v>26</v>
      </c>
    </row>
    <row r="65" spans="15:31" x14ac:dyDescent="0.3">
      <c r="O65" s="40" t="s">
        <v>157</v>
      </c>
      <c r="P65" s="38" t="s">
        <v>107</v>
      </c>
      <c r="Q65" s="41" t="s">
        <v>89</v>
      </c>
      <c r="R65" s="39">
        <v>4</v>
      </c>
      <c r="S65" s="39">
        <v>5</v>
      </c>
      <c r="T65" s="39">
        <v>1</v>
      </c>
      <c r="U65" s="39">
        <v>1</v>
      </c>
      <c r="V65" s="39">
        <v>3</v>
      </c>
      <c r="W65" s="40">
        <v>9</v>
      </c>
      <c r="X65" s="41" t="s">
        <v>0</v>
      </c>
      <c r="Y65" s="41">
        <v>19</v>
      </c>
      <c r="Z65" s="39">
        <v>3</v>
      </c>
      <c r="AA65" s="90">
        <v>-2</v>
      </c>
      <c r="AB65" s="68">
        <v>-0.4</v>
      </c>
      <c r="AC65" s="2">
        <v>-0.4</v>
      </c>
      <c r="AD65" s="2">
        <v>33</v>
      </c>
      <c r="AE65" s="2">
        <v>12</v>
      </c>
    </row>
    <row r="66" spans="15:31" x14ac:dyDescent="0.3">
      <c r="O66" s="14" t="s">
        <v>158</v>
      </c>
      <c r="P66" s="11" t="s">
        <v>120</v>
      </c>
      <c r="Q66" s="16" t="s">
        <v>89</v>
      </c>
      <c r="R66" s="12">
        <v>4</v>
      </c>
      <c r="S66" s="12">
        <v>6</v>
      </c>
      <c r="T66" s="12">
        <v>0</v>
      </c>
      <c r="U66" s="12">
        <v>3</v>
      </c>
      <c r="V66" s="12">
        <v>3</v>
      </c>
      <c r="W66" s="14">
        <v>10</v>
      </c>
      <c r="X66" s="16" t="s">
        <v>0</v>
      </c>
      <c r="Y66" s="16">
        <v>19</v>
      </c>
      <c r="Z66" s="12">
        <v>3</v>
      </c>
      <c r="AA66" s="79">
        <v>-3</v>
      </c>
      <c r="AB66" s="69">
        <v>-0.5</v>
      </c>
      <c r="AC66" s="2">
        <v>-0.5</v>
      </c>
      <c r="AD66" s="2">
        <v>385</v>
      </c>
      <c r="AE66" s="2">
        <v>12</v>
      </c>
    </row>
    <row r="67" spans="15:31" x14ac:dyDescent="0.3">
      <c r="O67" s="40" t="s">
        <v>159</v>
      </c>
      <c r="P67" s="38" t="s">
        <v>16</v>
      </c>
      <c r="Q67" s="41" t="s">
        <v>115</v>
      </c>
      <c r="R67" s="39">
        <v>2</v>
      </c>
      <c r="S67" s="39">
        <v>6</v>
      </c>
      <c r="T67" s="39">
        <v>0</v>
      </c>
      <c r="U67" s="39">
        <v>3</v>
      </c>
      <c r="V67" s="39">
        <v>3</v>
      </c>
      <c r="W67" s="40">
        <v>6</v>
      </c>
      <c r="X67" s="41" t="s">
        <v>0</v>
      </c>
      <c r="Y67" s="41">
        <v>9</v>
      </c>
      <c r="Z67" s="39">
        <v>3</v>
      </c>
      <c r="AA67" s="90">
        <v>-3</v>
      </c>
      <c r="AB67" s="68">
        <v>-0.5</v>
      </c>
      <c r="AC67" s="2">
        <v>-0.5</v>
      </c>
      <c r="AD67" s="2">
        <v>230</v>
      </c>
      <c r="AE67" s="2">
        <v>14</v>
      </c>
    </row>
    <row r="68" spans="15:31" x14ac:dyDescent="0.3">
      <c r="O68" s="14" t="s">
        <v>160</v>
      </c>
      <c r="P68" s="11" t="s">
        <v>149</v>
      </c>
      <c r="Q68" s="16" t="s">
        <v>116</v>
      </c>
      <c r="R68" s="12">
        <v>2</v>
      </c>
      <c r="S68" s="12">
        <v>7</v>
      </c>
      <c r="T68" s="12">
        <v>0</v>
      </c>
      <c r="U68" s="12">
        <v>3</v>
      </c>
      <c r="V68" s="12">
        <v>4</v>
      </c>
      <c r="W68" s="14">
        <v>12</v>
      </c>
      <c r="X68" s="16" t="s">
        <v>0</v>
      </c>
      <c r="Y68" s="16">
        <v>25</v>
      </c>
      <c r="Z68" s="12">
        <v>3</v>
      </c>
      <c r="AA68" s="79">
        <v>-4</v>
      </c>
      <c r="AB68" s="69">
        <v>-0.5714285714285714</v>
      </c>
      <c r="AC68" s="2">
        <v>-0.5714285714285714</v>
      </c>
      <c r="AD68" s="2">
        <v>72</v>
      </c>
      <c r="AE68" s="2">
        <v>3</v>
      </c>
    </row>
    <row r="69" spans="15:31" x14ac:dyDescent="0.3">
      <c r="O69" s="40" t="s">
        <v>161</v>
      </c>
      <c r="P69" s="38" t="s">
        <v>150</v>
      </c>
      <c r="Q69" s="41" t="s">
        <v>115</v>
      </c>
      <c r="R69" s="39">
        <v>2</v>
      </c>
      <c r="S69" s="39">
        <v>4</v>
      </c>
      <c r="T69" s="39">
        <v>1</v>
      </c>
      <c r="U69" s="39">
        <v>0</v>
      </c>
      <c r="V69" s="39">
        <v>3</v>
      </c>
      <c r="W69" s="40">
        <v>8</v>
      </c>
      <c r="X69" s="41" t="s">
        <v>0</v>
      </c>
      <c r="Y69" s="41">
        <v>13</v>
      </c>
      <c r="Z69" s="39">
        <v>2</v>
      </c>
      <c r="AA69" s="90">
        <v>-2</v>
      </c>
      <c r="AB69" s="68">
        <v>-0.5</v>
      </c>
      <c r="AC69" s="2">
        <v>-0.5</v>
      </c>
      <c r="AD69" s="2">
        <v>42</v>
      </c>
      <c r="AE69" s="2">
        <v>14</v>
      </c>
    </row>
    <row r="70" spans="15:31" x14ac:dyDescent="0.3">
      <c r="O70" s="14" t="s">
        <v>162</v>
      </c>
      <c r="P70" s="11" t="s">
        <v>106</v>
      </c>
      <c r="Q70" s="16" t="s">
        <v>94</v>
      </c>
      <c r="R70" s="12">
        <v>2</v>
      </c>
      <c r="S70" s="12">
        <v>5</v>
      </c>
      <c r="T70" s="12">
        <v>1</v>
      </c>
      <c r="U70" s="12">
        <v>0</v>
      </c>
      <c r="V70" s="12">
        <v>4</v>
      </c>
      <c r="W70" s="14">
        <v>12</v>
      </c>
      <c r="X70" s="16" t="s">
        <v>0</v>
      </c>
      <c r="Y70" s="16">
        <v>17</v>
      </c>
      <c r="Z70" s="12">
        <v>2</v>
      </c>
      <c r="AA70" s="79">
        <v>-3</v>
      </c>
      <c r="AB70" s="69">
        <v>-0.6</v>
      </c>
      <c r="AC70" s="2">
        <v>-0.6</v>
      </c>
      <c r="AD70" s="2">
        <v>107</v>
      </c>
      <c r="AE70" s="2">
        <v>26</v>
      </c>
    </row>
  </sheetData>
  <sortState xmlns:xlrd2="http://schemas.microsoft.com/office/spreadsheetml/2017/richdata2" ref="P9:AB58">
    <sortCondition ref="Q9:Q58"/>
  </sortState>
  <mergeCells count="5">
    <mergeCell ref="C3:P4"/>
    <mergeCell ref="C5:P5"/>
    <mergeCell ref="Q6:AF6"/>
    <mergeCell ref="Q3:AF5"/>
    <mergeCell ref="W8:Y8"/>
  </mergeCells>
  <phoneticPr fontId="11" type="noConversion"/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7</vt:i4>
      </vt:variant>
    </vt:vector>
  </HeadingPairs>
  <TitlesOfParts>
    <vt:vector size="9" baseType="lpstr">
      <vt:lpstr>Tabulka</vt:lpstr>
      <vt:lpstr>Statistiky</vt:lpstr>
      <vt:lpstr>Tabulka!home</vt:lpstr>
      <vt:lpstr>Tabulka!homegoal</vt:lpstr>
      <vt:lpstr>Tabulka!homescore</vt:lpstr>
      <vt:lpstr>Statistiky!jmeno</vt:lpstr>
      <vt:lpstr>Tabulka!visitor</vt:lpstr>
      <vt:lpstr>Tabulka!visitorgoal</vt:lpstr>
      <vt:lpstr>Tabulka!visitorscore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Podlešák</dc:creator>
  <cp:lastModifiedBy>Jaromir Foltyn</cp:lastModifiedBy>
  <cp:lastPrinted>2022-03-24T06:41:09Z</cp:lastPrinted>
  <dcterms:created xsi:type="dcterms:W3CDTF">2013-06-13T09:53:07Z</dcterms:created>
  <dcterms:modified xsi:type="dcterms:W3CDTF">2022-03-24T06:42:36Z</dcterms:modified>
</cp:coreProperties>
</file>