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2.liga/2022/"/>
    </mc:Choice>
  </mc:AlternateContent>
  <xr:revisionPtr revIDLastSave="47" documentId="8_{3FEDD48C-F19E-4CF0-BF3B-CD1B278F6AAA}" xr6:coauthVersionLast="47" xr6:coauthVersionMax="47" xr10:uidLastSave="{7F8EBF12-4D4F-4A27-8BBE-187F6E6B9C77}"/>
  <bookViews>
    <workbookView xWindow="-108" yWindow="-108" windowWidth="23256" windowHeight="12720" xr2:uid="{00000000-000D-0000-FFFF-FFFF00000000}"/>
  </bookViews>
  <sheets>
    <sheet name="Tabulka" sheetId="33" r:id="rId1"/>
    <sheet name="Statistiky" sheetId="30" r:id="rId2"/>
    <sheet name="Sestava" sheetId="29" state="hidden" r:id="rId3"/>
  </sheets>
  <definedNames>
    <definedName name="home" localSheetId="0">Tabulka!$B$18:$B$229</definedName>
    <definedName name="homegoal" localSheetId="0">Tabulka!$M$18:$M$229</definedName>
    <definedName name="homescore" localSheetId="0">Tabulka!$C$18:$C$229</definedName>
    <definedName name="jmeno" localSheetId="1">Statistiky!$AD$8:$AD$31</definedName>
    <definedName name="visitor" localSheetId="0">Tabulka!$F$18:$K$229</definedName>
    <definedName name="visitorgoal" localSheetId="0">Tabulka!$O$18:$O$229</definedName>
    <definedName name="visitorscore" localSheetId="0">Tabulka!$E$18:$E$229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33" l="1" a="1"/>
  <c r="X28" i="33" s="1"/>
  <c r="Y28" i="33" a="1"/>
  <c r="Y28" i="33" s="1"/>
  <c r="Z28" i="33" a="1"/>
  <c r="Z28" i="33" s="1"/>
  <c r="AA28" i="33"/>
  <c r="AB28" i="33"/>
  <c r="AG28" i="33"/>
  <c r="AH28" i="33"/>
  <c r="X29" i="33" a="1"/>
  <c r="X29" i="33" s="1"/>
  <c r="Y29" i="33" a="1"/>
  <c r="Y29" i="33" s="1"/>
  <c r="Z29" i="33" a="1"/>
  <c r="Z29" i="33" s="1"/>
  <c r="AA29" i="33"/>
  <c r="AB29" i="33"/>
  <c r="AG29" i="33"/>
  <c r="AH29" i="33"/>
  <c r="X30" i="33" a="1"/>
  <c r="X30" i="33" s="1"/>
  <c r="Y30" i="33" a="1"/>
  <c r="Y30" i="33" s="1"/>
  <c r="Z30" i="33" a="1"/>
  <c r="Z30" i="33" s="1"/>
  <c r="AA30" i="33"/>
  <c r="AB30" i="33"/>
  <c r="AG30" i="33"/>
  <c r="AH30" i="33"/>
  <c r="X31" i="33" a="1"/>
  <c r="X31" i="33" s="1"/>
  <c r="Y31" i="33" a="1"/>
  <c r="Y31" i="33" s="1"/>
  <c r="Z31" i="33" a="1"/>
  <c r="Z31" i="33" s="1"/>
  <c r="AA31" i="33"/>
  <c r="AB31" i="33"/>
  <c r="AG31" i="33"/>
  <c r="AH31" i="33"/>
  <c r="X32" i="33" a="1"/>
  <c r="X32" i="33" s="1"/>
  <c r="Y32" i="33" a="1"/>
  <c r="Y32" i="33" s="1"/>
  <c r="Z32" i="33" a="1"/>
  <c r="Z32" i="33" s="1"/>
  <c r="AA32" i="33"/>
  <c r="AB32" i="33"/>
  <c r="AG32" i="33"/>
  <c r="AH32" i="33"/>
  <c r="X33" i="33" a="1"/>
  <c r="X33" i="33" s="1"/>
  <c r="Y33" i="33" a="1"/>
  <c r="Y33" i="33" s="1"/>
  <c r="Z33" i="33" a="1"/>
  <c r="Z33" i="33" s="1"/>
  <c r="AA33" i="33"/>
  <c r="AB33" i="33"/>
  <c r="AG33" i="33"/>
  <c r="AH33" i="33"/>
  <c r="X34" i="33" a="1"/>
  <c r="X34" i="33" s="1"/>
  <c r="Y34" i="33" a="1"/>
  <c r="Y34" i="33" s="1"/>
  <c r="Z34" i="33" a="1"/>
  <c r="Z34" i="33" s="1"/>
  <c r="AA34" i="33"/>
  <c r="AB34" i="33"/>
  <c r="AG34" i="33"/>
  <c r="AH34" i="33"/>
  <c r="X35" i="33" a="1"/>
  <c r="X35" i="33" s="1"/>
  <c r="Y35" i="33" a="1"/>
  <c r="Y35" i="33" s="1"/>
  <c r="Z35" i="33" a="1"/>
  <c r="Z35" i="33" s="1"/>
  <c r="AA35" i="33"/>
  <c r="AB35" i="33"/>
  <c r="AG35" i="33"/>
  <c r="AH35" i="33"/>
  <c r="AH27" i="33"/>
  <c r="AB27" i="33"/>
  <c r="V35" i="33"/>
  <c r="V27" i="33"/>
  <c r="AG27" i="33" s="1"/>
  <c r="X27" i="33" a="1"/>
  <c r="X27" i="33" s="1"/>
  <c r="Y27" i="33" a="1"/>
  <c r="Y27" i="33" s="1"/>
  <c r="Z27" i="33" a="1"/>
  <c r="Z27" i="33" s="1"/>
  <c r="V28" i="33"/>
  <c r="V29" i="33"/>
  <c r="V30" i="33"/>
  <c r="V31" i="33"/>
  <c r="V32" i="33"/>
  <c r="V33" i="33"/>
  <c r="V34" i="33"/>
  <c r="AC35" i="33" l="1"/>
  <c r="AC33" i="33"/>
  <c r="AC31" i="33"/>
  <c r="AC29" i="33"/>
  <c r="AC32" i="33"/>
  <c r="AC28" i="33"/>
  <c r="AC30" i="33"/>
  <c r="AC34" i="33"/>
  <c r="AD31" i="33"/>
  <c r="W31" i="33"/>
  <c r="W34" i="33"/>
  <c r="AD34" i="33"/>
  <c r="AD29" i="33"/>
  <c r="W29" i="33"/>
  <c r="AD32" i="33"/>
  <c r="W32" i="33"/>
  <c r="AD35" i="33"/>
  <c r="W35" i="33"/>
  <c r="AD30" i="33"/>
  <c r="W30" i="33"/>
  <c r="AD33" i="33"/>
  <c r="W33" i="33"/>
  <c r="W28" i="33"/>
  <c r="AD28" i="33"/>
  <c r="AA27" i="33"/>
  <c r="AD27" i="33"/>
  <c r="W27" i="33"/>
  <c r="AE28" i="33" l="1"/>
  <c r="AE35" i="33"/>
  <c r="AE29" i="33"/>
  <c r="AE30" i="33"/>
  <c r="AE33" i="33"/>
  <c r="AE31" i="33"/>
  <c r="AE32" i="33"/>
  <c r="AE34" i="33"/>
  <c r="AC27" i="33"/>
  <c r="AE27" i="33" s="1"/>
  <c r="AE11" i="30" l="1"/>
  <c r="AE12" i="30"/>
  <c r="AE15" i="30"/>
  <c r="AE16" i="30"/>
  <c r="AE20" i="30"/>
  <c r="AE23" i="30"/>
  <c r="AE24" i="30"/>
  <c r="AE27" i="30"/>
  <c r="AE28" i="30"/>
  <c r="AE29" i="30"/>
  <c r="AE31" i="30"/>
  <c r="AE30" i="30"/>
  <c r="AE9" i="30"/>
  <c r="AE10" i="30"/>
  <c r="AE13" i="30"/>
  <c r="AE14" i="30"/>
  <c r="AE17" i="30"/>
  <c r="AE18" i="30"/>
  <c r="AE19" i="30"/>
  <c r="AE21" i="30"/>
  <c r="AE22" i="30"/>
  <c r="AE25" i="30"/>
  <c r="AE26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8" i="30"/>
  <c r="B14" i="33" l="1" a="1"/>
  <c r="B14" i="33" s="1"/>
  <c r="O14" i="33" s="1"/>
  <c r="B7" i="33" a="1"/>
  <c r="B7" i="33" s="1"/>
  <c r="C7" i="33" s="1"/>
  <c r="B9" i="33" a="1"/>
  <c r="B9" i="33" s="1"/>
  <c r="B6" i="33" a="1"/>
  <c r="B6" i="33" s="1"/>
  <c r="C6" i="33" s="1"/>
  <c r="B12" i="33" a="1"/>
  <c r="B12" i="33" s="1"/>
  <c r="B13" i="33" a="1"/>
  <c r="B13" i="33" s="1"/>
  <c r="B10" i="33" a="1"/>
  <c r="B10" i="33" s="1"/>
  <c r="B11" i="33" a="1"/>
  <c r="B11" i="33" s="1"/>
  <c r="B8" i="33" a="1"/>
  <c r="B8" i="33" s="1"/>
  <c r="AE8" i="30"/>
  <c r="M14" i="33" l="1"/>
  <c r="K14" i="33"/>
  <c r="G14" i="33"/>
  <c r="J14" i="33"/>
  <c r="I14" i="33"/>
  <c r="F14" i="33"/>
  <c r="E14" i="33"/>
  <c r="D14" i="33"/>
  <c r="C14" i="33"/>
  <c r="E7" i="33"/>
  <c r="J7" i="33"/>
  <c r="K7" i="33"/>
  <c r="F7" i="33"/>
  <c r="O7" i="33"/>
  <c r="I7" i="33"/>
  <c r="D7" i="33"/>
  <c r="M7" i="33"/>
  <c r="G7" i="33"/>
  <c r="E8" i="33"/>
  <c r="J8" i="33"/>
  <c r="F8" i="33"/>
  <c r="K8" i="33"/>
  <c r="D8" i="33"/>
  <c r="I8" i="33"/>
  <c r="O8" i="33"/>
  <c r="C8" i="33"/>
  <c r="G8" i="33"/>
  <c r="M8" i="33"/>
  <c r="E12" i="33"/>
  <c r="J12" i="33"/>
  <c r="F12" i="33"/>
  <c r="K12" i="33"/>
  <c r="D12" i="33"/>
  <c r="I12" i="33"/>
  <c r="O12" i="33"/>
  <c r="C12" i="33"/>
  <c r="G12" i="33"/>
  <c r="M12" i="33"/>
  <c r="C13" i="33"/>
  <c r="G13" i="33"/>
  <c r="M13" i="33"/>
  <c r="D13" i="33"/>
  <c r="I13" i="33"/>
  <c r="O13" i="33"/>
  <c r="F13" i="33"/>
  <c r="K13" i="33"/>
  <c r="E13" i="33"/>
  <c r="J13" i="33"/>
  <c r="C11" i="33"/>
  <c r="G11" i="33"/>
  <c r="M11" i="33"/>
  <c r="D11" i="33"/>
  <c r="I11" i="33"/>
  <c r="O11" i="33"/>
  <c r="F11" i="33"/>
  <c r="K11" i="33"/>
  <c r="E11" i="33"/>
  <c r="J11" i="33"/>
  <c r="C9" i="33"/>
  <c r="G9" i="33"/>
  <c r="M9" i="33"/>
  <c r="D9" i="33"/>
  <c r="I9" i="33"/>
  <c r="O9" i="33"/>
  <c r="F9" i="33"/>
  <c r="K9" i="33"/>
  <c r="E9" i="33"/>
  <c r="J9" i="33"/>
  <c r="E10" i="33"/>
  <c r="J10" i="33"/>
  <c r="F10" i="33"/>
  <c r="K10" i="33"/>
  <c r="D10" i="33"/>
  <c r="I10" i="33"/>
  <c r="O10" i="33"/>
  <c r="C10" i="33"/>
  <c r="G10" i="33"/>
  <c r="M10" i="33"/>
  <c r="M6" i="33"/>
  <c r="O6" i="33"/>
  <c r="J6" i="33"/>
  <c r="K6" i="33"/>
  <c r="G6" i="33"/>
  <c r="I6" i="33"/>
  <c r="E6" i="33"/>
  <c r="F6" i="33"/>
  <c r="D6" i="33"/>
  <c r="AN23" i="30"/>
  <c r="AL31" i="30"/>
  <c r="AH22" i="30"/>
  <c r="AG27" i="30"/>
  <c r="AG20" i="30"/>
  <c r="AI18" i="30"/>
  <c r="AM17" i="30"/>
  <c r="AG25" i="30"/>
  <c r="AM30" i="30"/>
  <c r="AH9" i="30"/>
  <c r="AN8" i="30"/>
  <c r="AH20" i="30"/>
  <c r="AN20" i="30"/>
  <c r="AG8" i="30"/>
  <c r="AM15" i="30"/>
  <c r="AJ18" i="30"/>
  <c r="AH24" i="30"/>
  <c r="AI14" i="30"/>
  <c r="AG24" i="30"/>
  <c r="AM27" i="30"/>
  <c r="AL24" i="30"/>
  <c r="AJ24" i="30"/>
  <c r="AL9" i="30"/>
  <c r="AI17" i="30"/>
  <c r="AL12" i="30"/>
  <c r="AM12" i="30"/>
  <c r="AN30" i="30"/>
  <c r="AJ26" i="30"/>
  <c r="AJ21" i="30"/>
  <c r="AG28" i="30"/>
  <c r="AM21" i="30"/>
  <c r="AJ9" i="30"/>
  <c r="AM31" i="30"/>
  <c r="AM25" i="30"/>
  <c r="AG19" i="30"/>
  <c r="AI22" i="30"/>
  <c r="AH12" i="30"/>
  <c r="AJ17" i="30"/>
  <c r="AG9" i="30"/>
  <c r="AH8" i="30"/>
  <c r="AL23" i="30"/>
  <c r="AN19" i="30"/>
  <c r="AJ13" i="30"/>
  <c r="AL30" i="30"/>
  <c r="AL8" i="30"/>
  <c r="AJ16" i="30"/>
  <c r="AL21" i="30"/>
  <c r="AN10" i="30"/>
  <c r="AM22" i="30"/>
  <c r="AG30" i="30"/>
  <c r="AJ29" i="30"/>
  <c r="AG29" i="30"/>
  <c r="AN13" i="30"/>
  <c r="AM19" i="30"/>
  <c r="AG10" i="30"/>
  <c r="AM29" i="30"/>
  <c r="AG22" i="30"/>
  <c r="AN14" i="30"/>
  <c r="AL16" i="30"/>
  <c r="AG11" i="30"/>
  <c r="AN31" i="30"/>
  <c r="AJ28" i="30"/>
  <c r="AG14" i="30"/>
  <c r="AG23" i="30"/>
  <c r="AI13" i="30"/>
  <c r="AJ22" i="30"/>
  <c r="AN29" i="30"/>
  <c r="AN27" i="30"/>
  <c r="AM9" i="30"/>
  <c r="AL28" i="30"/>
  <c r="AM8" i="30"/>
  <c r="AJ15" i="30"/>
  <c r="AJ27" i="30"/>
  <c r="AL14" i="30"/>
  <c r="AH31" i="30"/>
  <c r="AM13" i="30"/>
  <c r="AN18" i="30"/>
  <c r="AG17" i="30"/>
  <c r="AL11" i="30"/>
  <c r="AH14" i="30"/>
  <c r="AL29" i="30"/>
  <c r="AG12" i="30"/>
  <c r="AL13" i="30"/>
  <c r="AM14" i="30"/>
  <c r="AL26" i="30"/>
  <c r="AH17" i="30"/>
  <c r="AM20" i="30"/>
  <c r="AJ14" i="30"/>
  <c r="AH26" i="30"/>
  <c r="AH18" i="30"/>
  <c r="AI27" i="30"/>
  <c r="AJ12" i="30"/>
  <c r="AN15" i="30"/>
  <c r="AL25" i="30"/>
  <c r="AH11" i="30"/>
  <c r="AL19" i="30"/>
  <c r="AM28" i="30"/>
  <c r="AI30" i="30"/>
  <c r="AL22" i="30"/>
  <c r="AM23" i="30"/>
  <c r="AN28" i="30"/>
  <c r="AG13" i="30"/>
  <c r="AJ8" i="30"/>
  <c r="AH30" i="30"/>
  <c r="AI23" i="30"/>
  <c r="AM10" i="30"/>
  <c r="AH10" i="30"/>
  <c r="AI29" i="30"/>
  <c r="AI12" i="30"/>
  <c r="AH13" i="30"/>
  <c r="AI8" i="30"/>
  <c r="AG18" i="30"/>
  <c r="AI10" i="30"/>
  <c r="AI26" i="30"/>
  <c r="AM11" i="30"/>
  <c r="AN25" i="30"/>
  <c r="AJ20" i="30"/>
  <c r="AI11" i="30"/>
  <c r="AH29" i="30"/>
  <c r="AG31" i="30"/>
  <c r="AI20" i="30"/>
  <c r="AI25" i="30"/>
  <c r="AL20" i="30"/>
  <c r="AH25" i="30"/>
  <c r="AN26" i="30"/>
  <c r="AN22" i="30"/>
  <c r="AH21" i="30"/>
  <c r="AI28" i="30"/>
  <c r="AN17" i="30"/>
  <c r="AJ30" i="30"/>
  <c r="AI31" i="30"/>
  <c r="AM18" i="30"/>
  <c r="AL15" i="30"/>
  <c r="AN12" i="30"/>
  <c r="AN21" i="30"/>
  <c r="AJ10" i="30"/>
  <c r="AI21" i="30"/>
  <c r="AH19" i="30"/>
  <c r="AH28" i="30"/>
  <c r="AM26" i="30"/>
  <c r="AJ31" i="30"/>
  <c r="AG21" i="30"/>
  <c r="AL17" i="30"/>
  <c r="AL27" i="30"/>
  <c r="AN11" i="30"/>
  <c r="AN9" i="30"/>
  <c r="AM16" i="30"/>
  <c r="AG16" i="30"/>
  <c r="AH27" i="30"/>
  <c r="AI24" i="30"/>
  <c r="AJ19" i="30"/>
  <c r="AL10" i="30"/>
  <c r="AN24" i="30"/>
  <c r="AI16" i="30"/>
  <c r="AI15" i="30"/>
  <c r="AL18" i="30"/>
  <c r="AJ25" i="30"/>
  <c r="AG26" i="30"/>
  <c r="AJ23" i="30"/>
  <c r="AI9" i="30"/>
  <c r="AJ11" i="30"/>
  <c r="AI19" i="30"/>
  <c r="AH23" i="30"/>
  <c r="AH15" i="30"/>
  <c r="AH16" i="30"/>
  <c r="AN16" i="30"/>
  <c r="AG15" i="30"/>
  <c r="AM24" i="30"/>
  <c r="Q14" i="33" l="1"/>
  <c r="Q7" i="33"/>
  <c r="Q8" i="33"/>
  <c r="Q10" i="33"/>
  <c r="Q12" i="33"/>
  <c r="Q11" i="33"/>
  <c r="Q13" i="33"/>
  <c r="Q9" i="33"/>
  <c r="Q6" i="33"/>
  <c r="AP18" i="30"/>
  <c r="AP25" i="30"/>
  <c r="AP14" i="30"/>
  <c r="AP24" i="30"/>
  <c r="AP8" i="30"/>
  <c r="AP23" i="30"/>
  <c r="AP17" i="30"/>
  <c r="AP20" i="30"/>
  <c r="AP19" i="30"/>
  <c r="AP27" i="30"/>
  <c r="AP30" i="30"/>
  <c r="AP9" i="30"/>
  <c r="AP21" i="30"/>
  <c r="AP31" i="30"/>
  <c r="AP16" i="30"/>
  <c r="AP15" i="30"/>
  <c r="AP13" i="30"/>
  <c r="AP26" i="30"/>
  <c r="AP10" i="30"/>
  <c r="AP22" i="30"/>
  <c r="AP29" i="30"/>
  <c r="AP12" i="30"/>
  <c r="AP11" i="30"/>
  <c r="AF18" i="30"/>
  <c r="AF25" i="30"/>
  <c r="AF14" i="30"/>
  <c r="AF24" i="30"/>
  <c r="AF8" i="30"/>
  <c r="AF23" i="30"/>
  <c r="AF17" i="30"/>
  <c r="AF20" i="30"/>
  <c r="AF19" i="30"/>
  <c r="AF27" i="30"/>
  <c r="AF30" i="30"/>
  <c r="AF9" i="30"/>
  <c r="AF21" i="30"/>
  <c r="AF31" i="30"/>
  <c r="AF16" i="30"/>
  <c r="AF15" i="30"/>
  <c r="AF13" i="30"/>
  <c r="AF26" i="30"/>
  <c r="AF10" i="30"/>
  <c r="AF22" i="30"/>
  <c r="AF29" i="30"/>
  <c r="AF12" i="30"/>
  <c r="AF28" i="30"/>
  <c r="AP28" i="30"/>
  <c r="AF11" i="30"/>
  <c r="AK31" i="30"/>
  <c r="AK12" i="30"/>
  <c r="AK10" i="30"/>
  <c r="AK16" i="30"/>
  <c r="AK17" i="30"/>
  <c r="AK28" i="30"/>
  <c r="AK23" i="30"/>
  <c r="AK22" i="30"/>
  <c r="AK9" i="30"/>
  <c r="AK11" i="30"/>
  <c r="AK21" i="30"/>
  <c r="AK15" i="30"/>
  <c r="AK27" i="30"/>
  <c r="AK18" i="30"/>
  <c r="AK14" i="30"/>
  <c r="AK19" i="30"/>
  <c r="AK30" i="30"/>
  <c r="AK8" i="30"/>
  <c r="AK25" i="30"/>
  <c r="AK13" i="30"/>
  <c r="AK24" i="30"/>
  <c r="AK20" i="30"/>
  <c r="AK29" i="30"/>
  <c r="AK26" i="3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<sst xmlns="http://schemas.openxmlformats.org/spreadsheetml/2006/main" count="442" uniqueCount="147">
  <si>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</si>
  <si>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</si>
  <si>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</si>
  <si>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</si>
  <si>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</si>
  <si>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</si>
  <si>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</si>
  <si>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</si>
  <si>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</si>
  <si>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</si>
  <si>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KAŇA Simon</t>
  </si>
  <si>
    <t>VRÁNA Martin</t>
  </si>
  <si>
    <t>FEDIČ Lukáš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</si>
  <si>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</si>
  <si>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</si>
  <si>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</si>
  <si>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</si>
  <si>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</si>
  <si>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</si>
  <si>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</si>
  <si>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</si>
  <si>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</si>
  <si>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</si>
  <si>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</si>
  <si>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</si>
  <si>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</si>
  <si>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</si>
  <si>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</si>
  <si>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</si>
  <si>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</si>
  <si>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</si>
  <si>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</si>
  <si>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</si>
  <si>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</si>
  <si>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</si>
  <si>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</si>
  <si>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</si>
  <si>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</si>
  <si>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</si>
  <si>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</si>
  <si>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</si>
  <si>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</si>
  <si>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</si>
  <si>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</si>
  <si>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</si>
  <si>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</si>
  <si>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</si>
  <si>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</si>
  <si>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Výsledky zápasů</t>
  </si>
  <si>
    <t>TABULKA 2.LIGY DRUŽSTEV</t>
  </si>
  <si>
    <t>Gunners Břeclav "B"</t>
  </si>
  <si>
    <t>THE Orel Bohunice</t>
  </si>
  <si>
    <t>BHK IQ Boskovice "B"</t>
  </si>
  <si>
    <t>B.H.C. Dobrá</t>
  </si>
  <si>
    <t>Dragons Modřice "B"</t>
  </si>
  <si>
    <t>TJ Sokol Stochov</t>
  </si>
  <si>
    <t>Sokol Střelice</t>
  </si>
  <si>
    <t>BHL Žďár nad Sázavou</t>
  </si>
  <si>
    <t>B.H.C. StarColor Most</t>
  </si>
  <si>
    <t>STATISTIKY HRÁČŮ 2.LIGY DRUŽSTEV</t>
  </si>
  <si>
    <t>KALINA Tomáš</t>
  </si>
  <si>
    <t>BEDNÁŘ Martin</t>
  </si>
  <si>
    <t>LUDVÍK Vojtěch</t>
  </si>
  <si>
    <t>VOCÁSEK Jaroslav</t>
  </si>
  <si>
    <t>ŠUSTR Adam</t>
  </si>
  <si>
    <t>REZEK Jakub</t>
  </si>
  <si>
    <t>FRANĚK Ivan</t>
  </si>
  <si>
    <t>ŠVÉDA Petr</t>
  </si>
  <si>
    <t>PAVLIŠ Radek</t>
  </si>
  <si>
    <t>DOLEŽAL Jan</t>
  </si>
  <si>
    <t>STOHANZL Erik</t>
  </si>
  <si>
    <t>SOTCHI Dan</t>
  </si>
  <si>
    <t>UTK</t>
  </si>
  <si>
    <t>ZÁP</t>
  </si>
  <si>
    <t>DOHNAL Jiří</t>
  </si>
  <si>
    <t>HÁJEK Dalibor</t>
  </si>
  <si>
    <t>HADAŠČOK Petr</t>
  </si>
  <si>
    <t>BILKO Jan</t>
  </si>
  <si>
    <t>NAGY Jiří</t>
  </si>
  <si>
    <t>ŠÍMA Pavel</t>
  </si>
  <si>
    <t>NAVRÁTIL Petr</t>
  </si>
  <si>
    <t>BERAN Filip</t>
  </si>
  <si>
    <t>STLOUKAL Mojmír</t>
  </si>
  <si>
    <t>GRABINSKÁ Veronika</t>
  </si>
  <si>
    <t>HROZ Lukáš</t>
  </si>
  <si>
    <t>KOMÁREK Tomáš</t>
  </si>
  <si>
    <t>JUSTRA Michal</t>
  </si>
  <si>
    <t>FRÝBA Dalibor</t>
  </si>
  <si>
    <t>VANÍČEK Matyáš</t>
  </si>
  <si>
    <t>FRÝBA Ondřej</t>
  </si>
  <si>
    <t>MATUŠČÍN Jan</t>
  </si>
  <si>
    <t>TIRPÁK Patrik</t>
  </si>
  <si>
    <t>GRABINSKÁ Michaela</t>
  </si>
  <si>
    <t>TOMANDL Michal</t>
  </si>
  <si>
    <t>KURÁŇ Adam</t>
  </si>
  <si>
    <t>ŘEHOŘ Jakub</t>
  </si>
  <si>
    <t>VITULA Josef</t>
  </si>
  <si>
    <t>GRYM Tomáš</t>
  </si>
  <si>
    <t>OTÁHAL Tomáš</t>
  </si>
  <si>
    <t>ŠVÉDA Marek</t>
  </si>
  <si>
    <t xml:space="preserve"> </t>
  </si>
  <si>
    <t>Šprti Mutěnice</t>
  </si>
  <si>
    <t>MOKRUŠA Matyáš</t>
  </si>
  <si>
    <t>BHC StarColor Most B</t>
  </si>
  <si>
    <t>BHK IQ Boskovice B</t>
  </si>
  <si>
    <t>1.kolo</t>
  </si>
  <si>
    <t>KŮŘIL Vít</t>
  </si>
  <si>
    <t>TURINEK Ladislav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</si>
  <si>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</si>
  <si>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</si>
  <si>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</si>
  <si>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</si>
  <si>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</si>
  <si>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</si>
  <si>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</si>
  <si>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</si>
  <si>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</si>
  <si>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</si>
  <si>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</si>
  <si>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</si>
  <si>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</si>
  <si>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NEČAS Jakub</t>
  </si>
  <si>
    <t>NĚMEČEK Zdeněk</t>
  </si>
  <si>
    <t>JIČÍNSKÝ David</t>
  </si>
  <si>
    <t>MICHÁLEK Lukáš</t>
  </si>
  <si>
    <t>FRANTL Tomáš</t>
  </si>
  <si>
    <t>ŠERÁK Jan</t>
  </si>
  <si>
    <t>FIŠNAR Aleš</t>
  </si>
  <si>
    <t>MOKRUŠA Michal</t>
  </si>
  <si>
    <t>BHC StarColor Most A</t>
  </si>
  <si>
    <t>SHK Kadolec B</t>
  </si>
  <si>
    <t>SHK Kadolec A</t>
  </si>
  <si>
    <t>BHC Dragons Modřice B</t>
  </si>
  <si>
    <t>(po 1.kole)</t>
  </si>
  <si>
    <t>TĚŠITEL Marek</t>
  </si>
  <si>
    <t>JUCHELKA Patrik</t>
  </si>
  <si>
    <t>ŠUSTÁČEK Ladislav</t>
  </si>
  <si>
    <t>SCHLOSSER Jakub</t>
  </si>
  <si>
    <t>OŠLEJŠEK Jakub</t>
  </si>
  <si>
    <t>MALEČEK Jan</t>
  </si>
  <si>
    <t>ČECH Adam</t>
  </si>
  <si>
    <t>KOZÁK Petr</t>
  </si>
  <si>
    <t>FRAJT Antonín</t>
  </si>
  <si>
    <t>ONDRÁK Matěj</t>
  </si>
  <si>
    <t>HELA Michal</t>
  </si>
  <si>
    <t>MICHÁLEK Blahetek</t>
  </si>
  <si>
    <t>HAJDUCH Jan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</si>
</sst>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/>
    <xf numFmtId="0" fontId="0" fillId="2" borderId="1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9" xfId="0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3" borderId="9" xfId="0" applyFill="1" applyBorder="1" applyAlignment="1"/>
    <xf numFmtId="0" fontId="0" fillId="2" borderId="0" xfId="0" applyFill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2" fillId="2" borderId="3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10" fontId="11" fillId="2" borderId="0" xfId="0" applyNumberFormat="1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88900</xdr:rowOff>
    </xdr:from>
    <xdr:to>
      <xdr:col>1</xdr:col>
      <xdr:colOff>1524000</xdr:colOff>
      <xdr:row>3</xdr:row>
      <xdr:rowOff>183329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550557-8285-4EA3-87ED-BB886B80E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65100" y="88900"/>
          <a:ext cx="1612900" cy="6532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445770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2006600" cy="79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97A3-21E3-4D87-9B70-352EBB0B6C37}">
  <dimension ref="A1:AI63"/>
  <sheetViews>
    <sheetView tabSelected="1" zoomScale="90" zoomScaleNormal="90" workbookViewId="0">
      <selection activeCell="O24" sqref="O24"/>
    </sheetView>
  </sheetViews>
  <sheetFormatPr defaultColWidth="8.77734375" defaultRowHeight="14.4" x14ac:dyDescent="0.3"/>
  <cols>
    <col min="1" max="1" width="3.6640625" style="2" customWidth="1"/>
    <col min="2" max="2" width="23.21875" style="2" customWidth="1"/>
    <col min="3" max="3" width="5" style="2" customWidth="1"/>
    <col min="4" max="5" width="3.6640625" style="2" customWidth="1"/>
    <col min="6" max="6" width="4.109375" style="2" customWidth="1"/>
    <col min="7" max="7" width="4.6640625" style="21" customWidth="1"/>
    <col min="8" max="8" width="1" style="61" customWidth="1"/>
    <col min="9" max="9" width="4.77734375" style="19" customWidth="1"/>
    <col min="10" max="10" width="5" style="61" customWidth="1"/>
    <col min="11" max="11" width="5.21875" style="2" customWidth="1"/>
    <col min="12" max="12" width="2.21875" style="21" customWidth="1"/>
    <col min="13" max="13" width="5" style="28" customWidth="1"/>
    <col min="14" max="14" width="0.77734375" style="29" customWidth="1"/>
    <col min="15" max="15" width="4.6640625" style="30" customWidth="1"/>
    <col min="16" max="16" width="1.5546875" style="19" customWidth="1"/>
    <col min="17" max="17" width="7.77734375" style="49" customWidth="1"/>
    <col min="18" max="21" width="4.77734375" style="2" hidden="1" customWidth="1"/>
    <col min="22" max="22" width="21.77734375" style="2" hidden="1" customWidth="1"/>
    <col min="23" max="30" width="4.77734375" style="2" hidden="1" customWidth="1"/>
    <col min="31" max="31" width="12" style="2" hidden="1" customWidth="1"/>
    <col min="32" max="35" width="4.77734375" style="2" hidden="1" customWidth="1"/>
    <col min="36" max="39" width="0" style="2" hidden="1" customWidth="1"/>
    <col min="40" max="16384" width="8.77734375" style="2"/>
  </cols>
  <sheetData>
    <row r="1" spans="1:35" x14ac:dyDescent="0.3">
      <c r="C1" s="96" t="s">
        <v>49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35" x14ac:dyDescent="0.3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35" x14ac:dyDescent="0.3">
      <c r="A3" s="99" t="s">
        <v>133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5" spans="1:35" x14ac:dyDescent="0.3">
      <c r="A5" s="22"/>
      <c r="B5" s="22"/>
      <c r="C5" s="63" t="s">
        <v>43</v>
      </c>
      <c r="D5" s="63" t="s">
        <v>36</v>
      </c>
      <c r="E5" s="63" t="s">
        <v>37</v>
      </c>
      <c r="F5" s="63" t="s">
        <v>38</v>
      </c>
      <c r="G5" s="97" t="s">
        <v>41</v>
      </c>
      <c r="H5" s="97"/>
      <c r="I5" s="97"/>
      <c r="J5" s="52" t="s">
        <v>39</v>
      </c>
      <c r="K5" s="79" t="s">
        <v>40</v>
      </c>
      <c r="L5" s="32"/>
      <c r="M5" s="33" t="s">
        <v>44</v>
      </c>
      <c r="N5" s="34"/>
      <c r="O5" s="35" t="s">
        <v>45</v>
      </c>
      <c r="P5" s="36"/>
      <c r="Q5" s="78" t="s">
        <v>42</v>
      </c>
      <c r="R5" s="1"/>
      <c r="S5" s="1"/>
      <c r="T5" s="1"/>
      <c r="U5" s="1"/>
      <c r="V5" s="1"/>
      <c r="W5" s="98" t="s">
        <v>51</v>
      </c>
      <c r="X5" s="98"/>
      <c r="Y5" s="98"/>
      <c r="Z5" s="98"/>
      <c r="AA5" s="98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7" t="s">
        <v>13</v>
      </c>
      <c r="B6" s="64" t="str" cm="1">
        <f t="array" aca="1" ref="B6" ca="1">INDEX($V$27:$V$35,MATCH(LARGE($AE$27:$AE$35-ROW($AE$27:$AE$35)/COUNT($AE$27:$AE$35),ROW(B6)-ROW(B$6)+1),$AE$27:$AE$35-ROW($AE$27:$AE$35)/COUNT($AE$27:$AE$35),0))</f>
        <v>BHC StarColor Most B</v>
      </c>
      <c r="C6" s="65">
        <f ca="1">VLOOKUP($B6,$V$27:$AD$35,2,0)</f>
        <v>5</v>
      </c>
      <c r="D6" s="65">
        <f ca="1">VLOOKUP($B6,$V$27:$AD$35,3,0)</f>
        <v>3</v>
      </c>
      <c r="E6" s="65">
        <f ca="1">VLOOKUP($B6,$V$27:$AD$35,4,0)</f>
        <v>1</v>
      </c>
      <c r="F6" s="65">
        <f ca="1">VLOOKUP($B6,$V$27:$AD$35,5,0)</f>
        <v>1</v>
      </c>
      <c r="G6" s="37">
        <f ca="1">VLOOKUP($B6,$V$27:$AD$35,6,0)</f>
        <v>16</v>
      </c>
      <c r="H6" s="65" t="s">
        <v>0</v>
      </c>
      <c r="I6" s="42">
        <f ca="1">VLOOKUP($B6,$V$27:$AD$35,7,0)</f>
        <v>14</v>
      </c>
      <c r="J6" s="65">
        <f ca="1">VLOOKUP($B6,$V$27:$AD$35,8,0)</f>
        <v>2</v>
      </c>
      <c r="K6" s="80">
        <f ca="1">VLOOKUP($B6,$V$27:$AD$35,9,0)</f>
        <v>7</v>
      </c>
      <c r="L6" s="66" t="s">
        <v>46</v>
      </c>
      <c r="M6" s="67">
        <f ca="1">VLOOKUP($B6,$V$27:$AH$35,12,0)</f>
        <v>83</v>
      </c>
      <c r="N6" s="67" t="s">
        <v>0</v>
      </c>
      <c r="O6" s="67">
        <f ca="1">VLOOKUP($B6,$V$27:$AH$35,13,0)</f>
        <v>66</v>
      </c>
      <c r="P6" s="68" t="s">
        <v>47</v>
      </c>
      <c r="Q6" s="76">
        <f ca="1">(100/(C6*2))*((D6*2)+E6)/100</f>
        <v>0.7</v>
      </c>
      <c r="W6" s="99" t="s">
        <v>129</v>
      </c>
      <c r="X6" s="99"/>
      <c r="Y6" s="99"/>
      <c r="Z6" s="99"/>
      <c r="AA6" s="99"/>
    </row>
    <row r="7" spans="1:35" x14ac:dyDescent="0.3">
      <c r="A7" s="21" t="s">
        <v>14</v>
      </c>
      <c r="B7" s="2" t="str" cm="1">
        <f t="array" aca="1" ref="B7" ca="1">INDEX($V$27:$V$35,MATCH(LARGE($AE$27:$AE$35-ROW($AE$27:$AE$35)/COUNT($AE$27:$AE$35),ROW(B7)-ROW(B$6)+1),$AE$27:$AE$35-ROW($AE$27:$AE$35)/COUNT($AE$27:$AE$35),0))</f>
        <v>SHK Kadolec A</v>
      </c>
      <c r="C7" s="73">
        <f ca="1">VLOOKUP($B7,$V$27:$AD$35,2,0)</f>
        <v>3</v>
      </c>
      <c r="D7" s="73">
        <f ca="1">VLOOKUP($B7,$V$27:$AD$35,3,0)</f>
        <v>3</v>
      </c>
      <c r="E7" s="73">
        <f ca="1">VLOOKUP($B7,$V$27:$AD$35,4,0)</f>
        <v>0</v>
      </c>
      <c r="F7" s="73">
        <f ca="1">VLOOKUP($B7,$V$27:$AD$35,5,0)</f>
        <v>0</v>
      </c>
      <c r="G7" s="21">
        <f ca="1">VLOOKUP($B7,$V$27:$AD$35,6,0)</f>
        <v>14</v>
      </c>
      <c r="H7" s="73" t="s">
        <v>0</v>
      </c>
      <c r="I7" s="19">
        <f ca="1">VLOOKUP($B7,$V$27:$AD$35,7,0)</f>
        <v>6</v>
      </c>
      <c r="J7" s="73">
        <f ca="1">VLOOKUP($B7,$V$27:$AD$35,8,0)</f>
        <v>8</v>
      </c>
      <c r="K7" s="81">
        <f ca="1">VLOOKUP($B7,$V$27:$AD$35,9,0)</f>
        <v>6</v>
      </c>
      <c r="L7" s="69" t="s">
        <v>46</v>
      </c>
      <c r="M7" s="70">
        <f ca="1">VLOOKUP($B7,$V$27:$AH$35,12,0)</f>
        <v>98</v>
      </c>
      <c r="N7" s="70" t="s">
        <v>0</v>
      </c>
      <c r="O7" s="70">
        <f ca="1">VLOOKUP($B7,$V$27:$AH$35,13,0)</f>
        <v>53</v>
      </c>
      <c r="P7" s="71" t="s">
        <v>47</v>
      </c>
      <c r="Q7" s="77">
        <f t="shared" ref="Q7:Q14" ca="1" si="0">(100/(C7*2))*((D7*2)+E7)/100</f>
        <v>1</v>
      </c>
      <c r="W7" s="99" t="s">
        <v>130</v>
      </c>
      <c r="X7" s="99"/>
      <c r="Y7" s="99"/>
      <c r="Z7" s="99"/>
      <c r="AA7" s="99"/>
    </row>
    <row r="8" spans="1:35" x14ac:dyDescent="0.3">
      <c r="A8" s="37" t="s">
        <v>16</v>
      </c>
      <c r="B8" s="64" t="str" cm="1">
        <f t="array" aca="1" ref="B8" ca="1">INDEX($V$27:$V$35,MATCH(LARGE($AE$27:$AE$35-ROW($AE$27:$AE$35)/COUNT($AE$27:$AE$35),ROW(B8)-ROW(B$6)+1),$AE$27:$AE$35-ROW($AE$27:$AE$35)/COUNT($AE$27:$AE$35),0))</f>
        <v>BHK IQ Boskovice B</v>
      </c>
      <c r="C8" s="65">
        <f ca="1">VLOOKUP($B8,$V$27:$AD$35,2,0)</f>
        <v>3</v>
      </c>
      <c r="D8" s="65">
        <f ca="1">VLOOKUP($B8,$V$27:$AD$35,3,0)</f>
        <v>2</v>
      </c>
      <c r="E8" s="65">
        <f ca="1">VLOOKUP($B8,$V$27:$AD$35,4,0)</f>
        <v>1</v>
      </c>
      <c r="F8" s="65">
        <f ca="1">VLOOKUP($B8,$V$27:$AD$35,5,0)</f>
        <v>0</v>
      </c>
      <c r="G8" s="37">
        <f ca="1">VLOOKUP($B8,$V$27:$AD$35,6,0)</f>
        <v>10</v>
      </c>
      <c r="H8" s="65" t="s">
        <v>0</v>
      </c>
      <c r="I8" s="42">
        <f ca="1">VLOOKUP($B8,$V$27:$AD$35,7,0)</f>
        <v>6</v>
      </c>
      <c r="J8" s="65">
        <f ca="1">VLOOKUP($B8,$V$27:$AD$35,8,0)</f>
        <v>4</v>
      </c>
      <c r="K8" s="80">
        <f ca="1">VLOOKUP($B8,$V$27:$AD$35,9,0)</f>
        <v>5</v>
      </c>
      <c r="L8" s="66" t="s">
        <v>46</v>
      </c>
      <c r="M8" s="67">
        <f ca="1">VLOOKUP($B8,$V$27:$AH$35,12,0)</f>
        <v>60</v>
      </c>
      <c r="N8" s="67" t="s">
        <v>0</v>
      </c>
      <c r="O8" s="67">
        <f ca="1">VLOOKUP($B8,$V$27:$AH$35,13,0)</f>
        <v>51</v>
      </c>
      <c r="P8" s="68" t="s">
        <v>47</v>
      </c>
      <c r="Q8" s="76">
        <f t="shared" ca="1" si="0"/>
        <v>0.83333333333333348</v>
      </c>
      <c r="W8" s="99" t="s">
        <v>132</v>
      </c>
      <c r="X8" s="99"/>
      <c r="Y8" s="99"/>
      <c r="Z8" s="99"/>
      <c r="AA8" s="99"/>
    </row>
    <row r="9" spans="1:35" x14ac:dyDescent="0.3">
      <c r="A9" s="21" t="s">
        <v>15</v>
      </c>
      <c r="B9" s="2" t="str" cm="1">
        <f t="array" aca="1" ref="B9" ca="1">INDEX($V$27:$V$35,MATCH(LARGE($AE$27:$AE$35-ROW($AE$27:$AE$35)/COUNT($AE$27:$AE$35),ROW(B9)-ROW(B$6)+1),$AE$27:$AE$35-ROW($AE$27:$AE$35)/COUNT($AE$27:$AE$35),0))</f>
        <v>BHC StarColor Most A</v>
      </c>
      <c r="C9" s="73">
        <f ca="1">VLOOKUP($B9,$V$27:$AD$35,2,0)</f>
        <v>5</v>
      </c>
      <c r="D9" s="73">
        <f ca="1">VLOOKUP($B9,$V$27:$AD$35,3,0)</f>
        <v>2</v>
      </c>
      <c r="E9" s="73">
        <f ca="1">VLOOKUP($B9,$V$27:$AD$35,4,0)</f>
        <v>0</v>
      </c>
      <c r="F9" s="73">
        <f ca="1">VLOOKUP($B9,$V$27:$AD$35,5,0)</f>
        <v>3</v>
      </c>
      <c r="G9" s="21">
        <f ca="1">VLOOKUP($B9,$V$27:$AD$35,6,0)</f>
        <v>17</v>
      </c>
      <c r="H9" s="73" t="s">
        <v>0</v>
      </c>
      <c r="I9" s="19">
        <f ca="1">VLOOKUP($B9,$V$27:$AD$35,7,0)</f>
        <v>14</v>
      </c>
      <c r="J9" s="73">
        <f ca="1">VLOOKUP($B9,$V$27:$AD$35,8,0)</f>
        <v>3</v>
      </c>
      <c r="K9" s="81">
        <f ca="1">VLOOKUP($B9,$V$27:$AD$35,9,0)</f>
        <v>4</v>
      </c>
      <c r="L9" s="69" t="s">
        <v>46</v>
      </c>
      <c r="M9" s="70">
        <f ca="1">VLOOKUP($B9,$V$27:$AH$35,12,0)</f>
        <v>99</v>
      </c>
      <c r="N9" s="70" t="s">
        <v>0</v>
      </c>
      <c r="O9" s="70">
        <f ca="1">VLOOKUP($B9,$V$27:$AH$35,13,0)</f>
        <v>92</v>
      </c>
      <c r="P9" s="71" t="s">
        <v>47</v>
      </c>
      <c r="Q9" s="77">
        <f t="shared" ca="1" si="0"/>
        <v>0.4</v>
      </c>
      <c r="W9" s="99" t="s">
        <v>103</v>
      </c>
      <c r="X9" s="99"/>
      <c r="Y9" s="99"/>
      <c r="Z9" s="99"/>
      <c r="AA9" s="99"/>
    </row>
    <row r="10" spans="1:35" x14ac:dyDescent="0.3">
      <c r="A10" s="40" t="s">
        <v>17</v>
      </c>
      <c r="B10" s="64" t="str" cm="1">
        <f t="array" aca="1" ref="B10" ca="1">INDEX($V$27:$V$35,MATCH(LARGE($AE$27:$AE$35-ROW($AE$27:$AE$35)/COUNT($AE$27:$AE$35),ROW(B10)-ROW(B$6)+1),$AE$27:$AE$35-ROW($AE$27:$AE$35)/COUNT($AE$27:$AE$35),0))</f>
        <v>SHK Kadolec B</v>
      </c>
      <c r="C10" s="65">
        <f ca="1">VLOOKUP($B10,$V$27:$AD$35,2,0)</f>
        <v>3</v>
      </c>
      <c r="D10" s="65">
        <f ca="1">VLOOKUP($B10,$V$27:$AD$35,3,0)</f>
        <v>2</v>
      </c>
      <c r="E10" s="65">
        <f ca="1">VLOOKUP($B10,$V$27:$AD$35,4,0)</f>
        <v>0</v>
      </c>
      <c r="F10" s="65">
        <f ca="1">VLOOKUP($B10,$V$27:$AD$35,5,0)</f>
        <v>1</v>
      </c>
      <c r="G10" s="37">
        <f ca="1">VLOOKUP($B10,$V$27:$AD$35,6,0)</f>
        <v>10</v>
      </c>
      <c r="H10" s="65" t="s">
        <v>0</v>
      </c>
      <c r="I10" s="42">
        <f ca="1">VLOOKUP($B10,$V$27:$AD$35,7,0)</f>
        <v>9</v>
      </c>
      <c r="J10" s="65">
        <f ca="1">VLOOKUP($B10,$V$27:$AD$35,8,0)</f>
        <v>1</v>
      </c>
      <c r="K10" s="80">
        <f ca="1">VLOOKUP($B10,$V$27:$AD$35,9,0)</f>
        <v>4</v>
      </c>
      <c r="L10" s="66" t="s">
        <v>46</v>
      </c>
      <c r="M10" s="67">
        <f ca="1">VLOOKUP($B10,$V$27:$AH$35,12,0)</f>
        <v>54</v>
      </c>
      <c r="N10" s="67" t="s">
        <v>0</v>
      </c>
      <c r="O10" s="67">
        <f ca="1">VLOOKUP($B10,$V$27:$AH$35,13,0)</f>
        <v>55</v>
      </c>
      <c r="P10" s="68" t="s">
        <v>47</v>
      </c>
      <c r="Q10" s="76">
        <f t="shared" ca="1" si="0"/>
        <v>0.66666666666666674</v>
      </c>
      <c r="W10" s="99" t="s">
        <v>56</v>
      </c>
      <c r="X10" s="99"/>
      <c r="Y10" s="99"/>
      <c r="Z10" s="99"/>
      <c r="AA10" s="99"/>
    </row>
    <row r="11" spans="1:35" x14ac:dyDescent="0.3">
      <c r="A11" s="21" t="s">
        <v>18</v>
      </c>
      <c r="B11" s="2" t="str" cm="1">
        <f t="array" aca="1" ref="B11" ca="1">INDEX($V$27:$V$35,MATCH(LARGE($AE$27:$AE$35-ROW($AE$27:$AE$35)/COUNT($AE$27:$AE$35),ROW(B11)-ROW(B$6)+1),$AE$27:$AE$35-ROW($AE$27:$AE$35)/COUNT($AE$27:$AE$35),0))</f>
        <v>THE Orel Bohunice</v>
      </c>
      <c r="C11" s="73">
        <f ca="1">VLOOKUP($B11,$V$27:$AD$35,2,0)</f>
        <v>3</v>
      </c>
      <c r="D11" s="73">
        <f ca="1">VLOOKUP($B11,$V$27:$AD$35,3,0)</f>
        <v>1</v>
      </c>
      <c r="E11" s="73">
        <f ca="1">VLOOKUP($B11,$V$27:$AD$35,4,0)</f>
        <v>0</v>
      </c>
      <c r="F11" s="73">
        <f ca="1">VLOOKUP($B11,$V$27:$AD$35,5,0)</f>
        <v>2</v>
      </c>
      <c r="G11" s="21">
        <f ca="1">VLOOKUP($B11,$V$27:$AD$35,6,0)</f>
        <v>10</v>
      </c>
      <c r="H11" s="73" t="s">
        <v>0</v>
      </c>
      <c r="I11" s="19">
        <f ca="1">VLOOKUP($B11,$V$27:$AD$35,7,0)</f>
        <v>10</v>
      </c>
      <c r="J11" s="73">
        <f ca="1">VLOOKUP($B11,$V$27:$AD$35,8,0)</f>
        <v>0</v>
      </c>
      <c r="K11" s="81">
        <f ca="1">VLOOKUP($B11,$V$27:$AD$35,9,0)</f>
        <v>2</v>
      </c>
      <c r="L11" s="69" t="s">
        <v>46</v>
      </c>
      <c r="M11" s="70">
        <f ca="1">VLOOKUP($B11,$V$27:$AH$35,12,0)</f>
        <v>47</v>
      </c>
      <c r="N11" s="70" t="s">
        <v>0</v>
      </c>
      <c r="O11" s="70">
        <f ca="1">VLOOKUP($B11,$V$27:$AH$35,13,0)</f>
        <v>48</v>
      </c>
      <c r="P11" s="71" t="s">
        <v>47</v>
      </c>
      <c r="Q11" s="77">
        <f t="shared" ca="1" si="0"/>
        <v>0.33333333333333337</v>
      </c>
      <c r="W11" s="99" t="s">
        <v>131</v>
      </c>
      <c r="X11" s="99"/>
      <c r="Y11" s="99"/>
      <c r="Z11" s="99"/>
      <c r="AA11" s="99"/>
    </row>
    <row r="12" spans="1:35" x14ac:dyDescent="0.3">
      <c r="A12" s="37" t="s">
        <v>19</v>
      </c>
      <c r="B12" s="64" t="str" cm="1">
        <f t="array" aca="1" ref="B12" ca="1">INDEX($V$27:$V$35,MATCH(LARGE($AE$27:$AE$35-ROW($AE$27:$AE$35)/COUNT($AE$27:$AE$35),ROW(B12)-ROW(B$6)+1),$AE$27:$AE$35-ROW($AE$27:$AE$35)/COUNT($AE$27:$AE$35),0))</f>
        <v>BHC Dragons Modřice B</v>
      </c>
      <c r="C12" s="65">
        <f ca="1">VLOOKUP($B12,$V$27:$AD$35,2,0)</f>
        <v>4</v>
      </c>
      <c r="D12" s="65">
        <f ca="1">VLOOKUP($B12,$V$27:$AD$35,3,0)</f>
        <v>1</v>
      </c>
      <c r="E12" s="65">
        <f ca="1">VLOOKUP($B12,$V$27:$AD$35,4,0)</f>
        <v>0</v>
      </c>
      <c r="F12" s="65">
        <f ca="1">VLOOKUP($B12,$V$27:$AD$35,5,0)</f>
        <v>3</v>
      </c>
      <c r="G12" s="37">
        <f ca="1">VLOOKUP($B12,$V$27:$AD$35,6,0)</f>
        <v>8</v>
      </c>
      <c r="H12" s="65" t="s">
        <v>0</v>
      </c>
      <c r="I12" s="42">
        <f ca="1">VLOOKUP($B12,$V$27:$AD$35,7,0)</f>
        <v>17</v>
      </c>
      <c r="J12" s="65">
        <f ca="1">VLOOKUP($B12,$V$27:$AD$35,8,0)</f>
        <v>-9</v>
      </c>
      <c r="K12" s="80">
        <f ca="1">VLOOKUP($B12,$V$27:$AD$35,9,0)</f>
        <v>2</v>
      </c>
      <c r="L12" s="66" t="s">
        <v>46</v>
      </c>
      <c r="M12" s="67">
        <f ca="1">VLOOKUP($B12,$V$27:$AH$35,12,0)</f>
        <v>51</v>
      </c>
      <c r="N12" s="67" t="s">
        <v>0</v>
      </c>
      <c r="O12" s="67">
        <f ca="1">VLOOKUP($B12,$V$27:$AH$35,13,0)</f>
        <v>83</v>
      </c>
      <c r="P12" s="68" t="s">
        <v>47</v>
      </c>
      <c r="Q12" s="76">
        <f t="shared" ca="1" si="0"/>
        <v>0.25</v>
      </c>
      <c r="W12" s="99" t="s">
        <v>101</v>
      </c>
      <c r="X12" s="99"/>
      <c r="Y12" s="99"/>
      <c r="Z12" s="99"/>
      <c r="AA12" s="99"/>
    </row>
    <row r="13" spans="1:35" x14ac:dyDescent="0.3">
      <c r="A13" s="21" t="s">
        <v>20</v>
      </c>
      <c r="B13" s="2" t="str" cm="1">
        <f t="array" aca="1" ref="B13" ca="1">INDEX($V$27:$V$35,MATCH(LARGE($AE$27:$AE$35-ROW($AE$27:$AE$35)/COUNT($AE$27:$AE$35),ROW(B13)-ROW(B$6)+1),$AE$27:$AE$35-ROW($AE$27:$AE$35)/COUNT($AE$27:$AE$35),0))</f>
        <v>Sokol Střelice</v>
      </c>
      <c r="C13" s="73">
        <f ca="1">VLOOKUP($B13,$V$27:$AD$35,2,0)</f>
        <v>0</v>
      </c>
      <c r="D13" s="73">
        <f ca="1">VLOOKUP($B13,$V$27:$AD$35,3,0)</f>
        <v>0</v>
      </c>
      <c r="E13" s="73">
        <f ca="1">VLOOKUP($B13,$V$27:$AD$35,4,0)</f>
        <v>0</v>
      </c>
      <c r="F13" s="73">
        <f ca="1">VLOOKUP($B13,$V$27:$AD$35,5,0)</f>
        <v>0</v>
      </c>
      <c r="G13" s="21">
        <f ca="1">VLOOKUP($B13,$V$27:$AD$35,6,0)</f>
        <v>0</v>
      </c>
      <c r="H13" s="73" t="s">
        <v>0</v>
      </c>
      <c r="I13" s="19">
        <f ca="1">VLOOKUP($B13,$V$27:$AD$35,7,0)</f>
        <v>0</v>
      </c>
      <c r="J13" s="73">
        <f ca="1">VLOOKUP($B13,$V$27:$AD$35,8,0)</f>
        <v>0</v>
      </c>
      <c r="K13" s="81">
        <f ca="1">VLOOKUP($B13,$V$27:$AD$35,9,0)</f>
        <v>0</v>
      </c>
      <c r="L13" s="69" t="s">
        <v>46</v>
      </c>
      <c r="M13" s="70">
        <f ca="1">VLOOKUP($B13,$V$27:$AH$35,12,0)</f>
        <v>0</v>
      </c>
      <c r="N13" s="70" t="s">
        <v>0</v>
      </c>
      <c r="O13" s="70">
        <f ca="1">VLOOKUP($B13,$V$27:$AH$35,13,0)</f>
        <v>0</v>
      </c>
      <c r="P13" s="71" t="s">
        <v>47</v>
      </c>
      <c r="Q13" s="77" t="e">
        <f t="shared" ca="1" si="0"/>
        <v>#DIV/0!</v>
      </c>
      <c r="W13" s="99" t="s">
        <v>104</v>
      </c>
      <c r="X13" s="99"/>
      <c r="Y13" s="99"/>
      <c r="Z13" s="99"/>
      <c r="AA13" s="99"/>
    </row>
    <row r="14" spans="1:35" x14ac:dyDescent="0.3">
      <c r="A14" s="37" t="s">
        <v>21</v>
      </c>
      <c r="B14" s="64" t="str" cm="1">
        <f t="array" aca="1" ref="B14" ca="1">INDEX($V$27:$V$35,MATCH(LARGE($AE$27:$AE$35-ROW($AE$27:$AE$35)/COUNT($AE$27:$AE$35),ROW(B14)-ROW(B$6)+1),$AE$27:$AE$35-ROW($AE$27:$AE$35)/COUNT($AE$27:$AE$35),0))</f>
        <v>Šprti Mutěnice</v>
      </c>
      <c r="C14" s="65">
        <f ca="1">VLOOKUP($B14,$V$27:$AD$35,2,0)</f>
        <v>4</v>
      </c>
      <c r="D14" s="65">
        <f ca="1">VLOOKUP($B14,$V$27:$AD$35,3,0)</f>
        <v>0</v>
      </c>
      <c r="E14" s="65">
        <f ca="1">VLOOKUP($B14,$V$27:$AD$35,4,0)</f>
        <v>0</v>
      </c>
      <c r="F14" s="65">
        <f ca="1">VLOOKUP($B14,$V$27:$AD$35,5,0)</f>
        <v>4</v>
      </c>
      <c r="G14" s="37">
        <f ca="1">VLOOKUP($B14,$V$27:$AD$35,6,0)</f>
        <v>8</v>
      </c>
      <c r="H14" s="65" t="s">
        <v>0</v>
      </c>
      <c r="I14" s="42">
        <f ca="1">VLOOKUP($B14,$V$27:$AD$35,7,0)</f>
        <v>17</v>
      </c>
      <c r="J14" s="65">
        <f ca="1">VLOOKUP($B14,$V$27:$AD$35,8,0)</f>
        <v>-9</v>
      </c>
      <c r="K14" s="80">
        <f ca="1">VLOOKUP($B14,$V$27:$AD$35,9,0)</f>
        <v>0</v>
      </c>
      <c r="L14" s="66" t="s">
        <v>46</v>
      </c>
      <c r="M14" s="67">
        <f ca="1">VLOOKUP($B14,$V$27:$AH$35,12,0)</f>
        <v>53</v>
      </c>
      <c r="N14" s="67" t="s">
        <v>0</v>
      </c>
      <c r="O14" s="67">
        <f ca="1">VLOOKUP($B14,$V$27:$AH$35,13,0)</f>
        <v>97</v>
      </c>
      <c r="P14" s="68" t="s">
        <v>47</v>
      </c>
      <c r="Q14" s="76">
        <f t="shared" ca="1" si="0"/>
        <v>0</v>
      </c>
      <c r="W14" s="99"/>
      <c r="X14" s="99"/>
      <c r="Y14" s="99"/>
      <c r="Z14" s="99"/>
      <c r="AA14" s="99"/>
    </row>
    <row r="15" spans="1:35" x14ac:dyDescent="0.3">
      <c r="A15" s="21"/>
      <c r="C15" s="61"/>
      <c r="D15" s="61"/>
      <c r="E15" s="61"/>
      <c r="F15" s="61"/>
      <c r="K15" s="61"/>
      <c r="W15" s="2" t="s">
        <v>100</v>
      </c>
    </row>
    <row r="16" spans="1:35" ht="15.6" x14ac:dyDescent="0.3">
      <c r="A16" s="100" t="s">
        <v>48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W16" s="2" t="s">
        <v>100</v>
      </c>
    </row>
    <row r="17" spans="1:35" ht="3.6" customHeigh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1:35" x14ac:dyDescent="0.3">
      <c r="A18" s="23">
        <v>1</v>
      </c>
      <c r="B18" s="62" t="s">
        <v>129</v>
      </c>
      <c r="C18" s="63">
        <v>2</v>
      </c>
      <c r="D18" s="63" t="s">
        <v>0</v>
      </c>
      <c r="E18" s="63">
        <v>3</v>
      </c>
      <c r="F18" s="95" t="s">
        <v>132</v>
      </c>
      <c r="G18" s="95"/>
      <c r="H18" s="95"/>
      <c r="I18" s="95"/>
      <c r="J18" s="95"/>
      <c r="K18" s="95"/>
      <c r="L18" s="23" t="s">
        <v>46</v>
      </c>
      <c r="M18" s="25">
        <v>14</v>
      </c>
      <c r="N18" s="26" t="s">
        <v>0</v>
      </c>
      <c r="O18" s="27">
        <v>10</v>
      </c>
      <c r="P18" s="24" t="s">
        <v>47</v>
      </c>
      <c r="Q18" s="50" t="s">
        <v>105</v>
      </c>
      <c r="AI18" s="28"/>
    </row>
    <row r="19" spans="1:35" x14ac:dyDescent="0.3">
      <c r="A19" s="43">
        <v>2</v>
      </c>
      <c r="B19" s="60" t="s">
        <v>104</v>
      </c>
      <c r="C19" s="44">
        <v>3</v>
      </c>
      <c r="D19" s="44" t="s">
        <v>0</v>
      </c>
      <c r="E19" s="44">
        <v>3</v>
      </c>
      <c r="F19" s="93" t="s">
        <v>103</v>
      </c>
      <c r="G19" s="93"/>
      <c r="H19" s="93"/>
      <c r="I19" s="93"/>
      <c r="J19" s="93"/>
      <c r="K19" s="93"/>
      <c r="L19" s="43" t="s">
        <v>46</v>
      </c>
      <c r="M19" s="45">
        <v>17</v>
      </c>
      <c r="N19" s="46" t="s">
        <v>0</v>
      </c>
      <c r="O19" s="47">
        <v>20</v>
      </c>
      <c r="P19" s="48" t="s">
        <v>47</v>
      </c>
      <c r="Q19" s="51" t="s">
        <v>105</v>
      </c>
      <c r="AI19" s="28"/>
    </row>
    <row r="20" spans="1:35" x14ac:dyDescent="0.3">
      <c r="A20" s="23">
        <v>3</v>
      </c>
      <c r="B20" s="62" t="s">
        <v>104</v>
      </c>
      <c r="C20" s="92">
        <v>4</v>
      </c>
      <c r="D20" s="92" t="s">
        <v>0</v>
      </c>
      <c r="E20" s="92">
        <v>3</v>
      </c>
      <c r="F20" s="95" t="s">
        <v>129</v>
      </c>
      <c r="G20" s="95"/>
      <c r="H20" s="95"/>
      <c r="I20" s="95"/>
      <c r="J20" s="95"/>
      <c r="K20" s="95"/>
      <c r="L20" s="23" t="s">
        <v>46</v>
      </c>
      <c r="M20" s="25">
        <v>30</v>
      </c>
      <c r="N20" s="26" t="s">
        <v>0</v>
      </c>
      <c r="O20" s="27">
        <v>24</v>
      </c>
      <c r="P20" s="90" t="s">
        <v>47</v>
      </c>
      <c r="Q20" s="50" t="s">
        <v>105</v>
      </c>
      <c r="AI20" s="28"/>
    </row>
    <row r="21" spans="1:35" x14ac:dyDescent="0.3">
      <c r="A21" s="43">
        <v>4</v>
      </c>
      <c r="B21" s="60" t="s">
        <v>103</v>
      </c>
      <c r="C21" s="87">
        <v>3</v>
      </c>
      <c r="D21" s="87" t="s">
        <v>0</v>
      </c>
      <c r="E21" s="87">
        <v>2</v>
      </c>
      <c r="F21" s="93" t="s">
        <v>51</v>
      </c>
      <c r="G21" s="93"/>
      <c r="H21" s="93"/>
      <c r="I21" s="93"/>
      <c r="J21" s="93"/>
      <c r="K21" s="93"/>
      <c r="L21" s="43" t="s">
        <v>46</v>
      </c>
      <c r="M21" s="45">
        <v>11</v>
      </c>
      <c r="N21" s="46" t="s">
        <v>0</v>
      </c>
      <c r="O21" s="47">
        <v>9</v>
      </c>
      <c r="P21" s="48" t="s">
        <v>47</v>
      </c>
      <c r="Q21" s="51" t="s">
        <v>105</v>
      </c>
      <c r="AI21" s="28"/>
    </row>
    <row r="22" spans="1:35" x14ac:dyDescent="0.3">
      <c r="A22" s="23">
        <v>5</v>
      </c>
      <c r="B22" s="62" t="s">
        <v>129</v>
      </c>
      <c r="C22" s="92">
        <v>6</v>
      </c>
      <c r="D22" s="92" t="s">
        <v>0</v>
      </c>
      <c r="E22" s="92">
        <v>3</v>
      </c>
      <c r="F22" s="95" t="s">
        <v>51</v>
      </c>
      <c r="G22" s="95"/>
      <c r="H22" s="95"/>
      <c r="I22" s="95"/>
      <c r="J22" s="95"/>
      <c r="K22" s="95"/>
      <c r="L22" s="23" t="s">
        <v>46</v>
      </c>
      <c r="M22" s="25">
        <v>25</v>
      </c>
      <c r="N22" s="26" t="s">
        <v>0</v>
      </c>
      <c r="O22" s="27">
        <v>20</v>
      </c>
      <c r="P22" s="90" t="s">
        <v>47</v>
      </c>
      <c r="Q22" s="50" t="s">
        <v>105</v>
      </c>
    </row>
    <row r="23" spans="1:35" x14ac:dyDescent="0.3">
      <c r="A23" s="43">
        <v>6</v>
      </c>
      <c r="B23" s="60" t="s">
        <v>103</v>
      </c>
      <c r="C23" s="87">
        <v>5</v>
      </c>
      <c r="D23" s="87" t="s">
        <v>0</v>
      </c>
      <c r="E23" s="87">
        <v>1</v>
      </c>
      <c r="F23" s="93" t="s">
        <v>132</v>
      </c>
      <c r="G23" s="93"/>
      <c r="H23" s="93"/>
      <c r="I23" s="93"/>
      <c r="J23" s="93"/>
      <c r="K23" s="93"/>
      <c r="L23" s="43" t="s">
        <v>46</v>
      </c>
      <c r="M23" s="45">
        <v>21</v>
      </c>
      <c r="N23" s="46" t="s">
        <v>0</v>
      </c>
      <c r="O23" s="47">
        <v>11</v>
      </c>
      <c r="P23" s="48" t="s">
        <v>47</v>
      </c>
      <c r="Q23" s="51" t="s">
        <v>105</v>
      </c>
    </row>
    <row r="24" spans="1:35" x14ac:dyDescent="0.3">
      <c r="A24" s="23">
        <v>7</v>
      </c>
      <c r="B24" s="62" t="s">
        <v>51</v>
      </c>
      <c r="C24" s="92">
        <v>5</v>
      </c>
      <c r="D24" s="92" t="s">
        <v>0</v>
      </c>
      <c r="E24" s="92">
        <v>1</v>
      </c>
      <c r="F24" s="95" t="s">
        <v>103</v>
      </c>
      <c r="G24" s="95"/>
      <c r="H24" s="95"/>
      <c r="I24" s="95"/>
      <c r="J24" s="95"/>
      <c r="K24" s="95"/>
      <c r="L24" s="23" t="s">
        <v>46</v>
      </c>
      <c r="M24" s="25">
        <v>18</v>
      </c>
      <c r="N24" s="26" t="s">
        <v>0</v>
      </c>
      <c r="O24" s="27">
        <v>12</v>
      </c>
      <c r="P24" s="90" t="s">
        <v>47</v>
      </c>
      <c r="Q24" s="50" t="s">
        <v>105</v>
      </c>
    </row>
    <row r="25" spans="1:35" x14ac:dyDescent="0.3">
      <c r="A25" s="43">
        <v>8</v>
      </c>
      <c r="B25" s="60" t="s">
        <v>132</v>
      </c>
      <c r="C25" s="87">
        <v>1</v>
      </c>
      <c r="D25" s="87" t="s">
        <v>0</v>
      </c>
      <c r="E25" s="87">
        <v>6</v>
      </c>
      <c r="F25" s="93" t="s">
        <v>129</v>
      </c>
      <c r="G25" s="93"/>
      <c r="H25" s="93"/>
      <c r="I25" s="93"/>
      <c r="J25" s="93"/>
      <c r="K25" s="93"/>
      <c r="L25" s="43" t="s">
        <v>46</v>
      </c>
      <c r="M25" s="45">
        <v>19</v>
      </c>
      <c r="N25" s="46" t="s">
        <v>0</v>
      </c>
      <c r="O25" s="47">
        <v>29</v>
      </c>
      <c r="P25" s="48" t="s">
        <v>47</v>
      </c>
      <c r="Q25" s="51" t="s">
        <v>105</v>
      </c>
    </row>
    <row r="26" spans="1:35" x14ac:dyDescent="0.3">
      <c r="A26" s="23">
        <v>9</v>
      </c>
      <c r="B26" s="62" t="s">
        <v>132</v>
      </c>
      <c r="C26" s="92">
        <v>3</v>
      </c>
      <c r="D26" s="92" t="s">
        <v>0</v>
      </c>
      <c r="E26" s="92">
        <v>4</v>
      </c>
      <c r="F26" s="95" t="s">
        <v>103</v>
      </c>
      <c r="G26" s="95"/>
      <c r="H26" s="95"/>
      <c r="I26" s="95"/>
      <c r="J26" s="95"/>
      <c r="K26" s="95"/>
      <c r="L26" s="23" t="s">
        <v>46</v>
      </c>
      <c r="M26" s="25">
        <v>11</v>
      </c>
      <c r="N26" s="26" t="s">
        <v>0</v>
      </c>
      <c r="O26" s="27">
        <v>19</v>
      </c>
      <c r="P26" s="90" t="s">
        <v>47</v>
      </c>
      <c r="Q26" s="50" t="s">
        <v>105</v>
      </c>
      <c r="W26" s="4" t="s">
        <v>1</v>
      </c>
      <c r="X26" s="5" t="s">
        <v>2</v>
      </c>
      <c r="Y26" s="5" t="s">
        <v>3</v>
      </c>
      <c r="Z26" s="5" t="s">
        <v>4</v>
      </c>
      <c r="AA26" s="6" t="s">
        <v>5</v>
      </c>
      <c r="AB26" s="7" t="s">
        <v>6</v>
      </c>
      <c r="AC26" s="5" t="s">
        <v>7</v>
      </c>
      <c r="AD26" s="6" t="s">
        <v>8</v>
      </c>
      <c r="AE26" s="61" t="s">
        <v>9</v>
      </c>
    </row>
    <row r="27" spans="1:35" x14ac:dyDescent="0.3">
      <c r="A27" s="43">
        <v>10</v>
      </c>
      <c r="B27" s="60" t="s">
        <v>129</v>
      </c>
      <c r="C27" s="87">
        <v>0</v>
      </c>
      <c r="D27" s="87" t="s">
        <v>0</v>
      </c>
      <c r="E27" s="87">
        <v>3</v>
      </c>
      <c r="F27" s="93" t="s">
        <v>104</v>
      </c>
      <c r="G27" s="93"/>
      <c r="H27" s="93"/>
      <c r="I27" s="93"/>
      <c r="J27" s="93"/>
      <c r="K27" s="93"/>
      <c r="L27" s="43" t="s">
        <v>46</v>
      </c>
      <c r="M27" s="45">
        <v>7</v>
      </c>
      <c r="N27" s="46" t="s">
        <v>0</v>
      </c>
      <c r="O27" s="47">
        <v>13</v>
      </c>
      <c r="P27" s="48" t="s">
        <v>47</v>
      </c>
      <c r="Q27" s="51" t="s">
        <v>105</v>
      </c>
      <c r="V27" s="72" t="str">
        <f>W5</f>
        <v>THE Orel Bohunice</v>
      </c>
      <c r="W27" s="8">
        <f>SUM(X27:Z27)</f>
        <v>3</v>
      </c>
      <c r="X27" s="61">
        <f t="array" ref="X27">SUM((home=V27)*(homescore&gt;visitorscore),(visitor=V27)*(visitorscore&gt;homescore))</f>
        <v>1</v>
      </c>
      <c r="Y27" s="61">
        <f t="array" ref="Y27">SUM((home=V27)*(homescore=visitorscore)*ISNUMBER(visitorscore),(visitor=V27)*(visitorscore=homescore)*ISNUMBER(homescore))</f>
        <v>0</v>
      </c>
      <c r="Z27" s="61">
        <f t="array" ref="Z27">SUM((home=V27)*(homescore&lt;visitorscore),(visitor=V27)*(visitorscore&lt;homescore))</f>
        <v>2</v>
      </c>
      <c r="AA27" s="9">
        <f ca="1">SUMIF(home,V27,homescore)+SUMIF(visitor,V27,visitorscore)</f>
        <v>10</v>
      </c>
      <c r="AB27" s="10">
        <f ca="1">SUMIF(home,V27,visitorscore)+SUMIF(visitor,V27,homescore)</f>
        <v>10</v>
      </c>
      <c r="AC27" s="61">
        <f ca="1">AA27-AB27</f>
        <v>0</v>
      </c>
      <c r="AD27" s="9">
        <f>(X27*2)+Y27</f>
        <v>2</v>
      </c>
      <c r="AE27" s="2">
        <f ca="1">AA27+AC27*10000+AD27*1000000000</f>
        <v>2000000010</v>
      </c>
      <c r="AG27" s="9">
        <f t="shared" ref="AG27" ca="1" si="1">SUMIF(home,V27,homegoal)+SUMIF(visitor,V27,visitorgoal)</f>
        <v>47</v>
      </c>
      <c r="AH27" s="9">
        <f ca="1">SUMIF(home,V27,visitorgoal)+SUMIF(visitor,V27,homegoal)</f>
        <v>48</v>
      </c>
    </row>
    <row r="28" spans="1:35" x14ac:dyDescent="0.3">
      <c r="A28" s="23">
        <v>11</v>
      </c>
      <c r="B28" s="62" t="s">
        <v>130</v>
      </c>
      <c r="C28" s="92">
        <v>3</v>
      </c>
      <c r="D28" s="92" t="s">
        <v>0</v>
      </c>
      <c r="E28" s="92">
        <v>4</v>
      </c>
      <c r="F28" s="95" t="s">
        <v>131</v>
      </c>
      <c r="G28" s="95"/>
      <c r="H28" s="95"/>
      <c r="I28" s="95"/>
      <c r="J28" s="95"/>
      <c r="K28" s="95"/>
      <c r="L28" s="23" t="s">
        <v>46</v>
      </c>
      <c r="M28" s="25">
        <v>24</v>
      </c>
      <c r="N28" s="26" t="s">
        <v>0</v>
      </c>
      <c r="O28" s="27">
        <v>31</v>
      </c>
      <c r="P28" s="90" t="s">
        <v>47</v>
      </c>
      <c r="Q28" s="50" t="s">
        <v>105</v>
      </c>
      <c r="V28" s="72" t="str">
        <f>W6</f>
        <v>BHC StarColor Most A</v>
      </c>
      <c r="W28" s="8">
        <f t="shared" ref="W28:W35" si="2">SUM(X28:Z28)</f>
        <v>5</v>
      </c>
      <c r="X28" s="91">
        <f t="array" ref="X28">SUM((home=V28)*(homescore&gt;visitorscore),(visitor=V28)*(visitorscore&gt;homescore))</f>
        <v>2</v>
      </c>
      <c r="Y28" s="91">
        <f t="array" ref="Y28">SUM((home=V28)*(homescore=visitorscore)*ISNUMBER(visitorscore),(visitor=V28)*(visitorscore=homescore)*ISNUMBER(homescore))</f>
        <v>0</v>
      </c>
      <c r="Z28" s="91">
        <f t="array" ref="Z28">SUM((home=V28)*(homescore&lt;visitorscore),(visitor=V28)*(visitorscore&lt;homescore))</f>
        <v>3</v>
      </c>
      <c r="AA28" s="9">
        <f ca="1">SUMIF(home,V28,homescore)+SUMIF(visitor,V28,visitorscore)</f>
        <v>17</v>
      </c>
      <c r="AB28" s="10">
        <f ca="1">SUMIF(home,V28,visitorscore)+SUMIF(visitor,V28,homescore)</f>
        <v>14</v>
      </c>
      <c r="AC28" s="91">
        <f t="shared" ref="AC28:AC35" ca="1" si="3">AA28-AB28</f>
        <v>3</v>
      </c>
      <c r="AD28" s="9">
        <f t="shared" ref="AD28:AD35" si="4">(X28*2)+Y28</f>
        <v>4</v>
      </c>
      <c r="AE28" s="2">
        <f t="shared" ref="AE28:AE35" ca="1" si="5">AA28+AC28*10000+AD28*1000000000</f>
        <v>4000030017</v>
      </c>
      <c r="AG28" s="9">
        <f t="shared" ref="AG28:AG35" ca="1" si="6">SUMIF(home,V28,homegoal)+SUMIF(visitor,V28,visitorgoal)</f>
        <v>99</v>
      </c>
      <c r="AH28" s="9">
        <f ca="1">SUMIF(home,V28,visitorgoal)+SUMIF(visitor,V28,homegoal)</f>
        <v>92</v>
      </c>
    </row>
    <row r="29" spans="1:35" x14ac:dyDescent="0.3">
      <c r="A29" s="43">
        <v>12</v>
      </c>
      <c r="B29" s="60" t="s">
        <v>101</v>
      </c>
      <c r="C29" s="87">
        <v>3</v>
      </c>
      <c r="D29" s="87" t="s">
        <v>0</v>
      </c>
      <c r="E29" s="87">
        <v>5</v>
      </c>
      <c r="F29" s="93" t="s">
        <v>131</v>
      </c>
      <c r="G29" s="93"/>
      <c r="H29" s="93"/>
      <c r="I29" s="93"/>
      <c r="J29" s="93"/>
      <c r="K29" s="93"/>
      <c r="L29" s="43" t="s">
        <v>46</v>
      </c>
      <c r="M29" s="45">
        <v>13</v>
      </c>
      <c r="N29" s="46" t="s">
        <v>0</v>
      </c>
      <c r="O29" s="47">
        <v>27</v>
      </c>
      <c r="P29" s="48" t="s">
        <v>47</v>
      </c>
      <c r="Q29" s="51" t="s">
        <v>105</v>
      </c>
      <c r="V29" s="72" t="str">
        <f>W7</f>
        <v>SHK Kadolec B</v>
      </c>
      <c r="W29" s="8">
        <f t="shared" si="2"/>
        <v>3</v>
      </c>
      <c r="X29" s="91">
        <f t="array" ref="X29">SUM((home=V29)*(homescore&gt;visitorscore),(visitor=V29)*(visitorscore&gt;homescore))</f>
        <v>2</v>
      </c>
      <c r="Y29" s="91">
        <f t="array" ref="Y29">SUM((home=V29)*(homescore=visitorscore)*ISNUMBER(visitorscore),(visitor=V29)*(visitorscore=homescore)*ISNUMBER(homescore))</f>
        <v>0</v>
      </c>
      <c r="Z29" s="91">
        <f t="array" ref="Z29">SUM((home=V29)*(homescore&lt;visitorscore),(visitor=V29)*(visitorscore&lt;homescore))</f>
        <v>1</v>
      </c>
      <c r="AA29" s="9">
        <f ca="1">SUMIF(home,V29,homescore)+SUMIF(visitor,V29,visitorscore)</f>
        <v>10</v>
      </c>
      <c r="AB29" s="10">
        <f ca="1">SUMIF(home,V29,visitorscore)+SUMIF(visitor,V29,homescore)</f>
        <v>9</v>
      </c>
      <c r="AC29" s="91">
        <f t="shared" ca="1" si="3"/>
        <v>1</v>
      </c>
      <c r="AD29" s="9">
        <f t="shared" si="4"/>
        <v>4</v>
      </c>
      <c r="AE29" s="2">
        <f t="shared" ca="1" si="5"/>
        <v>4000010010</v>
      </c>
      <c r="AG29" s="9">
        <f t="shared" ca="1" si="6"/>
        <v>54</v>
      </c>
      <c r="AH29" s="9">
        <f ca="1">SUMIF(home,V29,visitorgoal)+SUMIF(visitor,V29,homegoal)</f>
        <v>55</v>
      </c>
    </row>
    <row r="30" spans="1:35" x14ac:dyDescent="0.3">
      <c r="A30" s="23">
        <v>13</v>
      </c>
      <c r="B30" s="62" t="s">
        <v>101</v>
      </c>
      <c r="C30" s="92">
        <v>2</v>
      </c>
      <c r="D30" s="92" t="s">
        <v>0</v>
      </c>
      <c r="E30" s="92">
        <v>3</v>
      </c>
      <c r="F30" s="95" t="s">
        <v>130</v>
      </c>
      <c r="G30" s="95"/>
      <c r="H30" s="95"/>
      <c r="I30" s="95"/>
      <c r="J30" s="95"/>
      <c r="K30" s="95"/>
      <c r="L30" s="23" t="s">
        <v>46</v>
      </c>
      <c r="M30" s="25">
        <v>10</v>
      </c>
      <c r="N30" s="26" t="s">
        <v>0</v>
      </c>
      <c r="O30" s="27">
        <v>13</v>
      </c>
      <c r="P30" s="90" t="s">
        <v>47</v>
      </c>
      <c r="Q30" s="50" t="s">
        <v>105</v>
      </c>
      <c r="V30" s="72" t="str">
        <f>W8</f>
        <v>BHC Dragons Modřice B</v>
      </c>
      <c r="W30" s="8">
        <f t="shared" si="2"/>
        <v>4</v>
      </c>
      <c r="X30" s="91">
        <f t="array" ref="X30">SUM((home=V30)*(homescore&gt;visitorscore),(visitor=V30)*(visitorscore&gt;homescore))</f>
        <v>1</v>
      </c>
      <c r="Y30" s="91">
        <f t="array" ref="Y30">SUM((home=V30)*(homescore=visitorscore)*ISNUMBER(visitorscore),(visitor=V30)*(visitorscore=homescore)*ISNUMBER(homescore))</f>
        <v>0</v>
      </c>
      <c r="Z30" s="91">
        <f t="array" ref="Z30">SUM((home=V30)*(homescore&lt;visitorscore),(visitor=V30)*(visitorscore&lt;homescore))</f>
        <v>3</v>
      </c>
      <c r="AA30" s="9">
        <f ca="1">SUMIF(home,V30,homescore)+SUMIF(visitor,V30,visitorscore)</f>
        <v>8</v>
      </c>
      <c r="AB30" s="10">
        <f ca="1">SUMIF(home,V30,visitorscore)+SUMIF(visitor,V30,homescore)</f>
        <v>17</v>
      </c>
      <c r="AC30" s="91">
        <f t="shared" ca="1" si="3"/>
        <v>-9</v>
      </c>
      <c r="AD30" s="9">
        <f t="shared" si="4"/>
        <v>2</v>
      </c>
      <c r="AE30" s="2">
        <f t="shared" ca="1" si="5"/>
        <v>1999910008</v>
      </c>
      <c r="AG30" s="9">
        <f t="shared" ca="1" si="6"/>
        <v>51</v>
      </c>
      <c r="AH30" s="9">
        <f ca="1">SUMIF(home,V30,visitorgoal)+SUMIF(visitor,V30,homegoal)</f>
        <v>83</v>
      </c>
    </row>
    <row r="31" spans="1:35" x14ac:dyDescent="0.3">
      <c r="A31" s="43">
        <v>14</v>
      </c>
      <c r="B31" s="60" t="s">
        <v>130</v>
      </c>
      <c r="C31" s="87">
        <v>4</v>
      </c>
      <c r="D31" s="87" t="s">
        <v>0</v>
      </c>
      <c r="E31" s="87">
        <v>3</v>
      </c>
      <c r="F31" s="93" t="s">
        <v>101</v>
      </c>
      <c r="G31" s="93"/>
      <c r="H31" s="93"/>
      <c r="I31" s="93"/>
      <c r="J31" s="93"/>
      <c r="K31" s="93"/>
      <c r="L31" s="43" t="s">
        <v>46</v>
      </c>
      <c r="M31" s="45">
        <v>17</v>
      </c>
      <c r="N31" s="46" t="s">
        <v>0</v>
      </c>
      <c r="O31" s="47">
        <v>14</v>
      </c>
      <c r="P31" s="48" t="s">
        <v>47</v>
      </c>
      <c r="Q31" s="51" t="s">
        <v>105</v>
      </c>
      <c r="V31" s="72" t="str">
        <f>W9</f>
        <v>BHC StarColor Most B</v>
      </c>
      <c r="W31" s="8">
        <f t="shared" si="2"/>
        <v>5</v>
      </c>
      <c r="X31" s="91">
        <f t="array" ref="X31">SUM((home=V31)*(homescore&gt;visitorscore),(visitor=V31)*(visitorscore&gt;homescore))</f>
        <v>3</v>
      </c>
      <c r="Y31" s="91">
        <f t="array" ref="Y31">SUM((home=V31)*(homescore=visitorscore)*ISNUMBER(visitorscore),(visitor=V31)*(visitorscore=homescore)*ISNUMBER(homescore))</f>
        <v>1</v>
      </c>
      <c r="Z31" s="91">
        <f t="array" ref="Z31">SUM((home=V31)*(homescore&lt;visitorscore),(visitor=V31)*(visitorscore&lt;homescore))</f>
        <v>1</v>
      </c>
      <c r="AA31" s="9">
        <f ca="1">SUMIF(home,V31,homescore)+SUMIF(visitor,V31,visitorscore)</f>
        <v>16</v>
      </c>
      <c r="AB31" s="10">
        <f ca="1">SUMIF(home,V31,visitorscore)+SUMIF(visitor,V31,homescore)</f>
        <v>14</v>
      </c>
      <c r="AC31" s="91">
        <f t="shared" ca="1" si="3"/>
        <v>2</v>
      </c>
      <c r="AD31" s="9">
        <f t="shared" si="4"/>
        <v>7</v>
      </c>
      <c r="AE31" s="2">
        <f t="shared" ca="1" si="5"/>
        <v>7000020016</v>
      </c>
      <c r="AG31" s="9">
        <f t="shared" ca="1" si="6"/>
        <v>83</v>
      </c>
      <c r="AH31" s="9">
        <f ca="1">SUMIF(home,V31,visitorgoal)+SUMIF(visitor,V31,homegoal)</f>
        <v>66</v>
      </c>
    </row>
    <row r="32" spans="1:35" x14ac:dyDescent="0.3">
      <c r="A32" s="23">
        <v>15</v>
      </c>
      <c r="B32" s="62" t="s">
        <v>131</v>
      </c>
      <c r="C32" s="92">
        <v>5</v>
      </c>
      <c r="D32" s="92" t="s">
        <v>0</v>
      </c>
      <c r="E32" s="92">
        <v>0</v>
      </c>
      <c r="F32" s="95" t="s">
        <v>101</v>
      </c>
      <c r="G32" s="95"/>
      <c r="H32" s="95"/>
      <c r="I32" s="95"/>
      <c r="J32" s="95"/>
      <c r="K32" s="95"/>
      <c r="L32" s="23" t="s">
        <v>46</v>
      </c>
      <c r="M32" s="25">
        <v>40</v>
      </c>
      <c r="N32" s="26" t="s">
        <v>0</v>
      </c>
      <c r="O32" s="27">
        <v>16</v>
      </c>
      <c r="P32" s="90" t="s">
        <v>47</v>
      </c>
      <c r="Q32" s="50" t="s">
        <v>105</v>
      </c>
      <c r="V32" s="72" t="str">
        <f>W10</f>
        <v>Sokol Střelice</v>
      </c>
      <c r="W32" s="8">
        <f t="shared" si="2"/>
        <v>0</v>
      </c>
      <c r="X32" s="91">
        <f t="array" ref="X32">SUM((home=V32)*(homescore&gt;visitorscore),(visitor=V32)*(visitorscore&gt;homescore))</f>
        <v>0</v>
      </c>
      <c r="Y32" s="91">
        <f t="array" ref="Y32">SUM((home=V32)*(homescore=visitorscore)*ISNUMBER(visitorscore),(visitor=V32)*(visitorscore=homescore)*ISNUMBER(homescore))</f>
        <v>0</v>
      </c>
      <c r="Z32" s="91">
        <f t="array" ref="Z32">SUM((home=V32)*(homescore&lt;visitorscore),(visitor=V32)*(visitorscore&lt;homescore))</f>
        <v>0</v>
      </c>
      <c r="AA32" s="9">
        <f ca="1">SUMIF(home,V32,homescore)+SUMIF(visitor,V32,visitorscore)</f>
        <v>0</v>
      </c>
      <c r="AB32" s="10">
        <f ca="1">SUMIF(home,V32,visitorscore)+SUMIF(visitor,V32,homescore)</f>
        <v>0</v>
      </c>
      <c r="AC32" s="91">
        <f t="shared" ca="1" si="3"/>
        <v>0</v>
      </c>
      <c r="AD32" s="9">
        <f t="shared" si="4"/>
        <v>0</v>
      </c>
      <c r="AE32" s="2">
        <f t="shared" ca="1" si="5"/>
        <v>0</v>
      </c>
      <c r="AG32" s="9">
        <f t="shared" ca="1" si="6"/>
        <v>0</v>
      </c>
      <c r="AH32" s="9">
        <f ca="1">SUMIF(home,V32,visitorgoal)+SUMIF(visitor,V32,homegoal)</f>
        <v>0</v>
      </c>
    </row>
    <row r="33" spans="1:34" hidden="1" x14ac:dyDescent="0.3">
      <c r="A33" s="43">
        <v>16</v>
      </c>
      <c r="B33" s="60"/>
      <c r="C33" s="87"/>
      <c r="D33" s="87" t="s">
        <v>0</v>
      </c>
      <c r="E33" s="87"/>
      <c r="F33" s="93"/>
      <c r="G33" s="93"/>
      <c r="H33" s="93"/>
      <c r="I33" s="93"/>
      <c r="J33" s="93"/>
      <c r="K33" s="93"/>
      <c r="L33" s="43" t="s">
        <v>46</v>
      </c>
      <c r="M33" s="45"/>
      <c r="N33" s="46" t="s">
        <v>0</v>
      </c>
      <c r="O33" s="47"/>
      <c r="P33" s="48" t="s">
        <v>47</v>
      </c>
      <c r="Q33" s="51" t="s">
        <v>105</v>
      </c>
      <c r="V33" s="72" t="str">
        <f>W11</f>
        <v>SHK Kadolec A</v>
      </c>
      <c r="W33" s="8">
        <f t="shared" si="2"/>
        <v>3</v>
      </c>
      <c r="X33" s="91">
        <f t="array" ref="X33">SUM((home=V33)*(homescore&gt;visitorscore),(visitor=V33)*(visitorscore&gt;homescore))</f>
        <v>3</v>
      </c>
      <c r="Y33" s="91">
        <f t="array" ref="Y33">SUM((home=V33)*(homescore=visitorscore)*ISNUMBER(visitorscore),(visitor=V33)*(visitorscore=homescore)*ISNUMBER(homescore))</f>
        <v>0</v>
      </c>
      <c r="Z33" s="91">
        <f t="array" ref="Z33">SUM((home=V33)*(homescore&lt;visitorscore),(visitor=V33)*(visitorscore&lt;homescore))</f>
        <v>0</v>
      </c>
      <c r="AA33" s="9">
        <f ca="1">SUMIF(home,V33,homescore)+SUMIF(visitor,V33,visitorscore)</f>
        <v>14</v>
      </c>
      <c r="AB33" s="10">
        <f ca="1">SUMIF(home,V33,visitorscore)+SUMIF(visitor,V33,homescore)</f>
        <v>6</v>
      </c>
      <c r="AC33" s="91">
        <f t="shared" ca="1" si="3"/>
        <v>8</v>
      </c>
      <c r="AD33" s="9">
        <f t="shared" si="4"/>
        <v>6</v>
      </c>
      <c r="AE33" s="2">
        <f t="shared" ca="1" si="5"/>
        <v>6000080014</v>
      </c>
      <c r="AG33" s="9">
        <f t="shared" ca="1" si="6"/>
        <v>98</v>
      </c>
      <c r="AH33" s="9">
        <f ca="1">SUMIF(home,V33,visitorgoal)+SUMIF(visitor,V33,homegoal)</f>
        <v>53</v>
      </c>
    </row>
    <row r="34" spans="1:34" hidden="1" x14ac:dyDescent="0.3">
      <c r="A34" s="23">
        <v>17</v>
      </c>
      <c r="B34" s="62"/>
      <c r="C34" s="92"/>
      <c r="D34" s="92" t="s">
        <v>0</v>
      </c>
      <c r="E34" s="92"/>
      <c r="F34" s="95"/>
      <c r="G34" s="95"/>
      <c r="H34" s="95"/>
      <c r="I34" s="95"/>
      <c r="J34" s="95"/>
      <c r="K34" s="95"/>
      <c r="L34" s="23" t="s">
        <v>46</v>
      </c>
      <c r="M34" s="25"/>
      <c r="N34" s="26" t="s">
        <v>0</v>
      </c>
      <c r="O34" s="27"/>
      <c r="P34" s="90" t="s">
        <v>47</v>
      </c>
      <c r="Q34" s="50" t="s">
        <v>105</v>
      </c>
      <c r="V34" s="72" t="str">
        <f>W12</f>
        <v>Šprti Mutěnice</v>
      </c>
      <c r="W34" s="8">
        <f t="shared" si="2"/>
        <v>4</v>
      </c>
      <c r="X34" s="91">
        <f t="array" ref="X34">SUM((home=V34)*(homescore&gt;visitorscore),(visitor=V34)*(visitorscore&gt;homescore))</f>
        <v>0</v>
      </c>
      <c r="Y34" s="91">
        <f t="array" ref="Y34">SUM((home=V34)*(homescore=visitorscore)*ISNUMBER(visitorscore),(visitor=V34)*(visitorscore=homescore)*ISNUMBER(homescore))</f>
        <v>0</v>
      </c>
      <c r="Z34" s="91">
        <f t="array" ref="Z34">SUM((home=V34)*(homescore&lt;visitorscore),(visitor=V34)*(visitorscore&lt;homescore))</f>
        <v>4</v>
      </c>
      <c r="AA34" s="9">
        <f ca="1">SUMIF(home,V34,homescore)+SUMIF(visitor,V34,visitorscore)</f>
        <v>8</v>
      </c>
      <c r="AB34" s="10">
        <f ca="1">SUMIF(home,V34,visitorscore)+SUMIF(visitor,V34,homescore)</f>
        <v>17</v>
      </c>
      <c r="AC34" s="91">
        <f t="shared" ca="1" si="3"/>
        <v>-9</v>
      </c>
      <c r="AD34" s="9">
        <f t="shared" si="4"/>
        <v>0</v>
      </c>
      <c r="AE34" s="2">
        <f t="shared" ca="1" si="5"/>
        <v>-89992</v>
      </c>
      <c r="AG34" s="9">
        <f t="shared" ca="1" si="6"/>
        <v>53</v>
      </c>
      <c r="AH34" s="9">
        <f ca="1">SUMIF(home,V34,visitorgoal)+SUMIF(visitor,V34,homegoal)</f>
        <v>97</v>
      </c>
    </row>
    <row r="35" spans="1:34" hidden="1" x14ac:dyDescent="0.3">
      <c r="A35" s="43">
        <v>18</v>
      </c>
      <c r="B35" s="60"/>
      <c r="C35" s="87"/>
      <c r="D35" s="87" t="s">
        <v>0</v>
      </c>
      <c r="E35" s="87"/>
      <c r="F35" s="93"/>
      <c r="G35" s="93"/>
      <c r="H35" s="93"/>
      <c r="I35" s="93"/>
      <c r="J35" s="93"/>
      <c r="K35" s="93"/>
      <c r="L35" s="43" t="s">
        <v>46</v>
      </c>
      <c r="M35" s="45"/>
      <c r="N35" s="46" t="s">
        <v>0</v>
      </c>
      <c r="O35" s="47"/>
      <c r="P35" s="48" t="s">
        <v>47</v>
      </c>
      <c r="Q35" s="51" t="s">
        <v>105</v>
      </c>
      <c r="V35" s="72" t="str">
        <f>W13</f>
        <v>BHK IQ Boskovice B</v>
      </c>
      <c r="W35" s="8">
        <f t="shared" si="2"/>
        <v>3</v>
      </c>
      <c r="X35" s="91">
        <f t="array" ref="X35">SUM((home=V35)*(homescore&gt;visitorscore),(visitor=V35)*(visitorscore&gt;homescore))</f>
        <v>2</v>
      </c>
      <c r="Y35" s="91">
        <f t="array" ref="Y35">SUM((home=V35)*(homescore=visitorscore)*ISNUMBER(visitorscore),(visitor=V35)*(visitorscore=homescore)*ISNUMBER(homescore))</f>
        <v>1</v>
      </c>
      <c r="Z35" s="91">
        <f t="array" ref="Z35">SUM((home=V35)*(homescore&lt;visitorscore),(visitor=V35)*(visitorscore&lt;homescore))</f>
        <v>0</v>
      </c>
      <c r="AA35" s="9">
        <f ca="1">SUMIF(home,V35,homescore)+SUMIF(visitor,V35,visitorscore)</f>
        <v>10</v>
      </c>
      <c r="AB35" s="10">
        <f ca="1">SUMIF(home,V35,visitorscore)+SUMIF(visitor,V35,homescore)</f>
        <v>6</v>
      </c>
      <c r="AC35" s="91">
        <f t="shared" ca="1" si="3"/>
        <v>4</v>
      </c>
      <c r="AD35" s="9">
        <f t="shared" si="4"/>
        <v>5</v>
      </c>
      <c r="AE35" s="2">
        <f t="shared" ca="1" si="5"/>
        <v>5000040010</v>
      </c>
      <c r="AG35" s="9">
        <f t="shared" ca="1" si="6"/>
        <v>60</v>
      </c>
      <c r="AH35" s="9">
        <f ca="1">SUMIF(home,V35,visitorgoal)+SUMIF(visitor,V35,homegoal)</f>
        <v>51</v>
      </c>
    </row>
    <row r="36" spans="1:34" hidden="1" x14ac:dyDescent="0.3">
      <c r="A36" s="23">
        <v>19</v>
      </c>
      <c r="B36" s="62"/>
      <c r="C36" s="63"/>
      <c r="D36" s="75"/>
      <c r="E36" s="63"/>
      <c r="F36" s="94"/>
      <c r="G36" s="94"/>
      <c r="H36" s="94"/>
      <c r="I36" s="94"/>
      <c r="J36" s="94"/>
      <c r="K36" s="94"/>
      <c r="L36" s="23"/>
      <c r="M36" s="25"/>
      <c r="N36" s="26"/>
      <c r="O36" s="27"/>
      <c r="P36" s="74"/>
      <c r="Q36" s="50"/>
    </row>
    <row r="37" spans="1:34" hidden="1" x14ac:dyDescent="0.3">
      <c r="A37" s="43">
        <v>20</v>
      </c>
      <c r="B37" s="60"/>
      <c r="C37" s="44"/>
      <c r="D37" s="44"/>
      <c r="E37" s="44"/>
      <c r="F37" s="93"/>
      <c r="G37" s="93"/>
      <c r="H37" s="93"/>
      <c r="I37" s="93"/>
      <c r="J37" s="93"/>
      <c r="K37" s="93"/>
      <c r="L37" s="43"/>
      <c r="M37" s="45"/>
      <c r="N37" s="46"/>
      <c r="O37" s="47"/>
      <c r="P37" s="48"/>
      <c r="Q37" s="51"/>
    </row>
    <row r="38" spans="1:34" hidden="1" x14ac:dyDescent="0.3">
      <c r="A38" s="23">
        <v>21</v>
      </c>
      <c r="B38" s="62"/>
      <c r="C38" s="63"/>
      <c r="D38" s="75"/>
      <c r="E38" s="63"/>
      <c r="F38" s="94"/>
      <c r="G38" s="94"/>
      <c r="H38" s="94"/>
      <c r="I38" s="94"/>
      <c r="J38" s="94"/>
      <c r="K38" s="94"/>
      <c r="L38" s="23"/>
      <c r="M38" s="25"/>
      <c r="N38" s="26"/>
      <c r="O38" s="27"/>
      <c r="P38" s="74"/>
      <c r="Q38" s="50"/>
    </row>
    <row r="39" spans="1:34" hidden="1" x14ac:dyDescent="0.3">
      <c r="A39" s="43">
        <v>22</v>
      </c>
      <c r="B39" s="60"/>
      <c r="C39" s="44"/>
      <c r="D39" s="44"/>
      <c r="E39" s="44"/>
      <c r="F39" s="93"/>
      <c r="G39" s="93"/>
      <c r="H39" s="93"/>
      <c r="I39" s="93"/>
      <c r="J39" s="93"/>
      <c r="K39" s="93"/>
      <c r="L39" s="43"/>
      <c r="M39" s="45"/>
      <c r="N39" s="46"/>
      <c r="O39" s="47"/>
      <c r="P39" s="48"/>
      <c r="Q39" s="51"/>
    </row>
    <row r="40" spans="1:34" hidden="1" x14ac:dyDescent="0.3">
      <c r="A40" s="23">
        <v>23</v>
      </c>
      <c r="B40" s="62"/>
      <c r="C40" s="63"/>
      <c r="D40" s="75"/>
      <c r="E40" s="63"/>
      <c r="F40" s="94"/>
      <c r="G40" s="94"/>
      <c r="H40" s="94"/>
      <c r="I40" s="94"/>
      <c r="J40" s="94"/>
      <c r="K40" s="94"/>
      <c r="L40" s="23"/>
      <c r="M40" s="25"/>
      <c r="N40" s="26"/>
      <c r="O40" s="27"/>
      <c r="P40" s="74"/>
      <c r="Q40" s="50"/>
    </row>
    <row r="41" spans="1:34" hidden="1" x14ac:dyDescent="0.3">
      <c r="A41" s="43">
        <v>24</v>
      </c>
      <c r="B41" s="60"/>
      <c r="C41" s="44"/>
      <c r="D41" s="44"/>
      <c r="E41" s="44"/>
      <c r="F41" s="93"/>
      <c r="G41" s="93"/>
      <c r="H41" s="93"/>
      <c r="I41" s="93"/>
      <c r="J41" s="93"/>
      <c r="K41" s="93"/>
      <c r="L41" s="43"/>
      <c r="M41" s="45"/>
      <c r="N41" s="46"/>
      <c r="O41" s="47"/>
      <c r="P41" s="48"/>
      <c r="Q41" s="51"/>
    </row>
    <row r="42" spans="1:34" hidden="1" x14ac:dyDescent="0.3">
      <c r="A42" s="23">
        <v>25</v>
      </c>
      <c r="B42" s="62"/>
      <c r="C42" s="63"/>
      <c r="D42" s="75"/>
      <c r="E42" s="63"/>
      <c r="F42" s="94"/>
      <c r="G42" s="94"/>
      <c r="H42" s="94"/>
      <c r="I42" s="94"/>
      <c r="J42" s="94"/>
      <c r="K42" s="94"/>
      <c r="L42" s="23"/>
      <c r="M42" s="25"/>
      <c r="N42" s="26"/>
      <c r="O42" s="27"/>
      <c r="P42" s="74"/>
      <c r="Q42" s="50"/>
    </row>
    <row r="43" spans="1:34" hidden="1" x14ac:dyDescent="0.3">
      <c r="A43" s="43">
        <v>26</v>
      </c>
      <c r="B43" s="60"/>
      <c r="C43" s="44"/>
      <c r="D43" s="44"/>
      <c r="E43" s="44"/>
      <c r="F43" s="93"/>
      <c r="G43" s="93"/>
      <c r="H43" s="93"/>
      <c r="I43" s="93"/>
      <c r="J43" s="93"/>
      <c r="K43" s="93"/>
      <c r="L43" s="43"/>
      <c r="M43" s="45"/>
      <c r="N43" s="46"/>
      <c r="O43" s="47"/>
      <c r="P43" s="48"/>
      <c r="Q43" s="51"/>
    </row>
    <row r="44" spans="1:34" hidden="1" x14ac:dyDescent="0.3">
      <c r="A44" s="23">
        <v>27</v>
      </c>
      <c r="B44" s="62"/>
      <c r="C44" s="63"/>
      <c r="D44" s="75"/>
      <c r="E44" s="63"/>
      <c r="F44" s="94"/>
      <c r="G44" s="94"/>
      <c r="H44" s="94"/>
      <c r="I44" s="94"/>
      <c r="J44" s="94"/>
      <c r="K44" s="94"/>
      <c r="L44" s="23"/>
      <c r="M44" s="25"/>
      <c r="N44" s="26"/>
      <c r="O44" s="27"/>
      <c r="P44" s="74"/>
      <c r="Q44" s="50"/>
    </row>
    <row r="45" spans="1:34" hidden="1" x14ac:dyDescent="0.3">
      <c r="A45" s="43">
        <v>28</v>
      </c>
      <c r="B45" s="60"/>
      <c r="C45" s="44"/>
      <c r="D45" s="44"/>
      <c r="E45" s="44"/>
      <c r="F45" s="93"/>
      <c r="G45" s="93"/>
      <c r="H45" s="93"/>
      <c r="I45" s="93"/>
      <c r="J45" s="93"/>
      <c r="K45" s="93"/>
      <c r="L45" s="43"/>
      <c r="M45" s="45"/>
      <c r="N45" s="46"/>
      <c r="O45" s="47"/>
      <c r="P45" s="48"/>
      <c r="Q45" s="51"/>
    </row>
    <row r="46" spans="1:34" hidden="1" x14ac:dyDescent="0.3">
      <c r="A46" s="23">
        <v>29</v>
      </c>
      <c r="B46" s="62"/>
      <c r="C46" s="83"/>
      <c r="D46" s="83"/>
      <c r="E46" s="83"/>
      <c r="F46" s="94"/>
      <c r="G46" s="94"/>
      <c r="H46" s="94"/>
      <c r="I46" s="94"/>
      <c r="J46" s="94"/>
      <c r="K46" s="94"/>
      <c r="L46" s="84"/>
      <c r="M46" s="85"/>
      <c r="N46" s="86"/>
      <c r="O46" s="27"/>
      <c r="P46" s="82"/>
      <c r="Q46" s="50"/>
    </row>
    <row r="47" spans="1:34" hidden="1" x14ac:dyDescent="0.3">
      <c r="A47" s="43">
        <v>30</v>
      </c>
      <c r="B47" s="60"/>
      <c r="C47" s="101"/>
      <c r="D47" s="101"/>
      <c r="E47" s="101"/>
      <c r="F47" s="93"/>
      <c r="G47" s="93"/>
      <c r="H47" s="93"/>
      <c r="I47" s="93"/>
      <c r="J47" s="93"/>
      <c r="K47" s="93"/>
      <c r="L47" s="43"/>
      <c r="M47" s="45"/>
      <c r="N47" s="46"/>
      <c r="O47" s="47"/>
      <c r="P47" s="48"/>
      <c r="Q47" s="51"/>
    </row>
    <row r="48" spans="1:34" hidden="1" x14ac:dyDescent="0.3">
      <c r="A48" s="23">
        <v>31</v>
      </c>
      <c r="B48" s="62"/>
      <c r="C48" s="83"/>
      <c r="D48" s="83"/>
      <c r="E48" s="83"/>
      <c r="F48" s="94"/>
      <c r="G48" s="94"/>
      <c r="H48" s="94"/>
      <c r="I48" s="94"/>
      <c r="J48" s="94"/>
      <c r="K48" s="94"/>
      <c r="L48" s="84"/>
      <c r="M48" s="85"/>
      <c r="N48" s="86"/>
      <c r="O48" s="27"/>
      <c r="P48" s="82"/>
      <c r="Q48" s="50"/>
    </row>
    <row r="49" spans="1:17" hidden="1" x14ac:dyDescent="0.3">
      <c r="A49" s="43">
        <v>32</v>
      </c>
      <c r="B49" s="60"/>
      <c r="C49" s="44"/>
      <c r="D49" s="44"/>
      <c r="E49" s="44"/>
      <c r="F49" s="93"/>
      <c r="G49" s="93"/>
      <c r="H49" s="93"/>
      <c r="I49" s="93"/>
      <c r="J49" s="93"/>
      <c r="K49" s="93"/>
      <c r="L49" s="43"/>
      <c r="M49" s="45"/>
      <c r="N49" s="46"/>
      <c r="O49" s="47"/>
      <c r="P49" s="48"/>
      <c r="Q49" s="51"/>
    </row>
    <row r="50" spans="1:17" hidden="1" x14ac:dyDescent="0.3">
      <c r="A50" s="23">
        <v>33</v>
      </c>
      <c r="B50" s="62"/>
      <c r="C50" s="83"/>
      <c r="D50" s="83"/>
      <c r="E50" s="83"/>
      <c r="F50" s="94"/>
      <c r="G50" s="94"/>
      <c r="H50" s="94"/>
      <c r="I50" s="94"/>
      <c r="J50" s="94"/>
      <c r="K50" s="94"/>
      <c r="L50" s="84"/>
      <c r="M50" s="85"/>
      <c r="N50" s="86"/>
      <c r="O50" s="27"/>
      <c r="P50" s="82"/>
      <c r="Q50" s="50"/>
    </row>
    <row r="51" spans="1:17" hidden="1" x14ac:dyDescent="0.3">
      <c r="A51" s="43">
        <v>34</v>
      </c>
      <c r="B51" s="60"/>
      <c r="C51" s="44"/>
      <c r="D51" s="44"/>
      <c r="E51" s="44"/>
      <c r="F51" s="93"/>
      <c r="G51" s="93"/>
      <c r="H51" s="93"/>
      <c r="I51" s="93"/>
      <c r="J51" s="93"/>
      <c r="K51" s="93"/>
      <c r="L51" s="43"/>
      <c r="M51" s="45"/>
      <c r="N51" s="46"/>
      <c r="O51" s="47"/>
      <c r="P51" s="48"/>
      <c r="Q51" s="51"/>
    </row>
    <row r="52" spans="1:17" hidden="1" x14ac:dyDescent="0.3">
      <c r="A52" s="23">
        <v>35</v>
      </c>
      <c r="B52" s="62"/>
      <c r="C52" s="102"/>
      <c r="D52" s="102"/>
      <c r="E52" s="102"/>
      <c r="F52" s="94"/>
      <c r="G52" s="94"/>
      <c r="H52" s="94"/>
      <c r="I52" s="94"/>
      <c r="J52" s="94"/>
      <c r="K52" s="94"/>
      <c r="L52" s="84"/>
      <c r="M52" s="85"/>
      <c r="N52" s="86"/>
      <c r="O52" s="27"/>
      <c r="P52" s="82"/>
      <c r="Q52" s="50"/>
    </row>
    <row r="53" spans="1:17" hidden="1" x14ac:dyDescent="0.3">
      <c r="A53" s="43">
        <v>36</v>
      </c>
      <c r="B53" s="60"/>
      <c r="C53" s="101"/>
      <c r="D53" s="101"/>
      <c r="E53" s="101"/>
      <c r="F53" s="93"/>
      <c r="G53" s="93"/>
      <c r="H53" s="93"/>
      <c r="I53" s="93"/>
      <c r="J53" s="93"/>
      <c r="K53" s="93"/>
      <c r="L53" s="43"/>
      <c r="M53" s="45"/>
      <c r="N53" s="46"/>
      <c r="O53" s="47"/>
      <c r="P53" s="48"/>
      <c r="Q53" s="51"/>
    </row>
    <row r="54" spans="1:17" hidden="1" x14ac:dyDescent="0.3">
      <c r="A54" s="23">
        <v>37</v>
      </c>
      <c r="B54" s="62"/>
      <c r="C54" s="102"/>
      <c r="D54" s="102"/>
      <c r="E54" s="102"/>
      <c r="F54" s="94"/>
      <c r="G54" s="94"/>
      <c r="H54" s="94"/>
      <c r="I54" s="94"/>
      <c r="J54" s="94"/>
      <c r="K54" s="94"/>
      <c r="L54" s="84"/>
      <c r="M54" s="85"/>
      <c r="N54" s="86"/>
      <c r="O54" s="27"/>
      <c r="P54" s="82"/>
      <c r="Q54" s="50"/>
    </row>
    <row r="55" spans="1:17" hidden="1" x14ac:dyDescent="0.3">
      <c r="A55" s="43">
        <v>38</v>
      </c>
      <c r="B55" s="60"/>
      <c r="C55" s="87"/>
      <c r="D55" s="87"/>
      <c r="E55" s="87"/>
      <c r="F55" s="93"/>
      <c r="G55" s="93"/>
      <c r="H55" s="93"/>
      <c r="I55" s="93"/>
      <c r="J55" s="93"/>
      <c r="K55" s="93"/>
      <c r="L55" s="43"/>
      <c r="M55" s="45"/>
      <c r="N55" s="46"/>
      <c r="O55" s="47"/>
      <c r="P55" s="48"/>
      <c r="Q55" s="51"/>
    </row>
    <row r="56" spans="1:17" hidden="1" x14ac:dyDescent="0.3">
      <c r="A56" s="23">
        <v>39</v>
      </c>
      <c r="B56" s="62"/>
      <c r="C56" s="89"/>
      <c r="D56" s="89"/>
      <c r="E56" s="89"/>
      <c r="F56" s="94"/>
      <c r="G56" s="94"/>
      <c r="H56" s="94"/>
      <c r="I56" s="94"/>
      <c r="J56" s="94"/>
      <c r="K56" s="94"/>
      <c r="L56" s="84"/>
      <c r="M56" s="85"/>
      <c r="N56" s="86"/>
      <c r="O56" s="27"/>
      <c r="P56" s="88"/>
      <c r="Q56" s="50"/>
    </row>
    <row r="57" spans="1:17" hidden="1" x14ac:dyDescent="0.3">
      <c r="A57" s="43">
        <v>40</v>
      </c>
      <c r="B57" s="60"/>
      <c r="C57" s="87"/>
      <c r="D57" s="87"/>
      <c r="E57" s="87"/>
      <c r="F57" s="93"/>
      <c r="G57" s="93"/>
      <c r="H57" s="93"/>
      <c r="I57" s="93"/>
      <c r="J57" s="93"/>
      <c r="K57" s="93"/>
      <c r="L57" s="43"/>
      <c r="M57" s="45"/>
      <c r="N57" s="46"/>
      <c r="O57" s="47"/>
      <c r="P57" s="48"/>
      <c r="Q57" s="51"/>
    </row>
    <row r="58" spans="1:17" hidden="1" x14ac:dyDescent="0.3">
      <c r="A58" s="23">
        <v>41</v>
      </c>
      <c r="B58" s="62"/>
      <c r="C58" s="89"/>
      <c r="D58" s="89"/>
      <c r="E58" s="89"/>
      <c r="F58" s="94"/>
      <c r="G58" s="94"/>
      <c r="H58" s="94"/>
      <c r="I58" s="94"/>
      <c r="J58" s="94"/>
      <c r="K58" s="94"/>
      <c r="L58" s="84"/>
      <c r="M58" s="85"/>
      <c r="N58" s="86"/>
      <c r="O58" s="27"/>
      <c r="P58" s="88"/>
      <c r="Q58" s="50"/>
    </row>
    <row r="59" spans="1:17" hidden="1" x14ac:dyDescent="0.3">
      <c r="A59" s="43">
        <v>42</v>
      </c>
      <c r="B59" s="60"/>
      <c r="C59" s="87"/>
      <c r="D59" s="87"/>
      <c r="E59" s="87"/>
      <c r="F59" s="93"/>
      <c r="G59" s="93"/>
      <c r="H59" s="93"/>
      <c r="I59" s="93"/>
      <c r="J59" s="93"/>
      <c r="K59" s="93"/>
      <c r="L59" s="43"/>
      <c r="M59" s="45"/>
      <c r="N59" s="46"/>
      <c r="O59" s="47"/>
      <c r="P59" s="48"/>
      <c r="Q59" s="51"/>
    </row>
    <row r="60" spans="1:17" hidden="1" x14ac:dyDescent="0.3">
      <c r="A60" s="23">
        <v>43</v>
      </c>
      <c r="B60" s="62"/>
      <c r="C60" s="89"/>
      <c r="D60" s="89"/>
      <c r="E60" s="89"/>
      <c r="F60" s="94"/>
      <c r="G60" s="94"/>
      <c r="H60" s="94"/>
      <c r="I60" s="94"/>
      <c r="J60" s="94"/>
      <c r="K60" s="94"/>
      <c r="L60" s="84"/>
      <c r="M60" s="85"/>
      <c r="N60" s="86"/>
      <c r="O60" s="27"/>
      <c r="P60" s="88"/>
      <c r="Q60" s="50"/>
    </row>
    <row r="61" spans="1:17" hidden="1" x14ac:dyDescent="0.3">
      <c r="A61" s="43">
        <v>44</v>
      </c>
      <c r="B61" s="60"/>
      <c r="C61" s="87"/>
      <c r="D61" s="87"/>
      <c r="E61" s="87"/>
      <c r="F61" s="93"/>
      <c r="G61" s="93"/>
      <c r="H61" s="93"/>
      <c r="I61" s="93"/>
      <c r="J61" s="93"/>
      <c r="K61" s="93"/>
      <c r="L61" s="43"/>
      <c r="M61" s="45"/>
      <c r="N61" s="46"/>
      <c r="O61" s="47"/>
      <c r="P61" s="48"/>
      <c r="Q61" s="51"/>
    </row>
    <row r="62" spans="1:17" hidden="1" x14ac:dyDescent="0.3">
      <c r="A62" s="23">
        <v>45</v>
      </c>
      <c r="B62" s="62"/>
      <c r="C62" s="89"/>
      <c r="D62" s="89"/>
      <c r="E62" s="89"/>
      <c r="F62" s="94"/>
      <c r="G62" s="94"/>
      <c r="H62" s="94"/>
      <c r="I62" s="94"/>
      <c r="J62" s="94"/>
      <c r="K62" s="94"/>
      <c r="L62" s="84"/>
      <c r="M62" s="85"/>
      <c r="N62" s="86"/>
      <c r="O62" s="27"/>
      <c r="P62" s="88"/>
      <c r="Q62" s="50"/>
    </row>
    <row r="63" spans="1:17" hidden="1" x14ac:dyDescent="0.3"/>
  </sheetData>
  <mergeCells count="64">
    <mergeCell ref="F61:K61"/>
    <mergeCell ref="F62:K62"/>
    <mergeCell ref="F58:K58"/>
    <mergeCell ref="F59:K59"/>
    <mergeCell ref="F60:K60"/>
    <mergeCell ref="F55:K55"/>
    <mergeCell ref="F56:K56"/>
    <mergeCell ref="F57:K57"/>
    <mergeCell ref="C47:E47"/>
    <mergeCell ref="F53:K53"/>
    <mergeCell ref="F54:K54"/>
    <mergeCell ref="C53:E53"/>
    <mergeCell ref="C54:E54"/>
    <mergeCell ref="C52:E52"/>
    <mergeCell ref="F48:K48"/>
    <mergeCell ref="F49:K49"/>
    <mergeCell ref="F50:K50"/>
    <mergeCell ref="F51:K51"/>
    <mergeCell ref="F52:K52"/>
    <mergeCell ref="F20:K20"/>
    <mergeCell ref="F21:K21"/>
    <mergeCell ref="W8:AA8"/>
    <mergeCell ref="W9:AA9"/>
    <mergeCell ref="W10:AA10"/>
    <mergeCell ref="W11:AA11"/>
    <mergeCell ref="W12:AA12"/>
    <mergeCell ref="W13:AA13"/>
    <mergeCell ref="W14:AA14"/>
    <mergeCell ref="A16:P16"/>
    <mergeCell ref="A17:P17"/>
    <mergeCell ref="F18:K18"/>
    <mergeCell ref="F19:K19"/>
    <mergeCell ref="C1:P2"/>
    <mergeCell ref="G5:I5"/>
    <mergeCell ref="W5:AA5"/>
    <mergeCell ref="W6:AA6"/>
    <mergeCell ref="W7:AA7"/>
    <mergeCell ref="A3:Q3"/>
    <mergeCell ref="F22:K22"/>
    <mergeCell ref="F23:K23"/>
    <mergeCell ref="F24:K24"/>
    <mergeCell ref="F25:K25"/>
    <mergeCell ref="F27:K27"/>
    <mergeCell ref="F26:K26"/>
    <mergeCell ref="F37:K37"/>
    <mergeCell ref="F38:K38"/>
    <mergeCell ref="F28:K28"/>
    <mergeCell ref="F29:K29"/>
    <mergeCell ref="F30:K30"/>
    <mergeCell ref="F31:K31"/>
    <mergeCell ref="F32:K32"/>
    <mergeCell ref="F33:K33"/>
    <mergeCell ref="F34:K34"/>
    <mergeCell ref="F35:K35"/>
    <mergeCell ref="F36:K36"/>
    <mergeCell ref="F45:K45"/>
    <mergeCell ref="F46:K46"/>
    <mergeCell ref="F47:K47"/>
    <mergeCell ref="F39:K39"/>
    <mergeCell ref="F40:K40"/>
    <mergeCell ref="F41:K41"/>
    <mergeCell ref="F42:K42"/>
    <mergeCell ref="F43:K43"/>
    <mergeCell ref="F44:K44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P44"/>
  <sheetViews>
    <sheetView topLeftCell="O3" zoomScaleNormal="100" workbookViewId="0">
      <selection activeCell="R16" sqref="R16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19.5546875" style="2" customWidth="1"/>
    <col min="17" max="17" width="20.109375" style="19" customWidth="1"/>
    <col min="18" max="18" width="4.109375" style="19" customWidth="1"/>
    <col min="19" max="22" width="3.21875" style="2" customWidth="1"/>
    <col min="23" max="23" width="4.5546875" style="21" customWidth="1"/>
    <col min="24" max="24" width="0.6640625" style="2" customWidth="1"/>
    <col min="25" max="25" width="3.77734375" style="19" customWidth="1"/>
    <col min="26" max="26" width="5.109375" style="2" customWidth="1"/>
    <col min="27" max="27" width="5" style="2" customWidth="1"/>
    <col min="28" max="28" width="7.6640625" style="17" customWidth="1"/>
    <col min="29" max="29" width="8.77734375" style="2" customWidth="1"/>
    <col min="30" max="30" width="17.21875" style="2" hidden="1" customWidth="1"/>
    <col min="31" max="31" width="19.109375" style="2" hidden="1" customWidth="1"/>
    <col min="32" max="32" width="3.44140625" style="2" hidden="1" customWidth="1"/>
    <col min="33" max="40" width="4" style="2" hidden="1" customWidth="1"/>
    <col min="41" max="41" width="8.77734375" style="2" hidden="1" customWidth="1"/>
    <col min="42" max="42" width="17.44140625" style="2" hidden="1" customWidth="1"/>
    <col min="43" max="16384" width="8.77734375" style="2"/>
  </cols>
  <sheetData>
    <row r="1" spans="3:42" hidden="1" x14ac:dyDescent="0.3"/>
    <row r="2" spans="3:42" hidden="1" x14ac:dyDescent="0.3"/>
    <row r="3" spans="3:42" ht="14.55" customHeight="1" x14ac:dyDescent="0.3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04" t="s">
        <v>59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58"/>
      <c r="AD3" s="58"/>
      <c r="AE3" s="58"/>
      <c r="AF3" s="58"/>
      <c r="AG3" s="58"/>
    </row>
    <row r="4" spans="3:42" ht="14.55" customHeight="1" x14ac:dyDescent="0.3"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58"/>
      <c r="AD4" s="58"/>
      <c r="AE4" s="58"/>
      <c r="AF4" s="58"/>
      <c r="AG4" s="58"/>
    </row>
    <row r="5" spans="3:42" ht="14.55" customHeight="1" x14ac:dyDescent="0.3"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 t="s">
        <v>133</v>
      </c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58"/>
      <c r="AD5" s="58"/>
      <c r="AE5" s="58"/>
      <c r="AF5" s="58"/>
      <c r="AG5" s="58"/>
    </row>
    <row r="6" spans="3:42" x14ac:dyDescent="0.3">
      <c r="G6" s="21"/>
      <c r="H6" s="3"/>
      <c r="I6" s="19"/>
      <c r="J6" s="3"/>
      <c r="L6" s="21"/>
      <c r="M6" s="28"/>
      <c r="N6" s="29"/>
      <c r="O6" s="30"/>
      <c r="P6" s="19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59"/>
      <c r="AD6" s="59"/>
      <c r="AE6" s="59"/>
      <c r="AF6" s="59"/>
      <c r="AG6" s="59"/>
    </row>
    <row r="7" spans="3:42" hidden="1" x14ac:dyDescent="0.3"/>
    <row r="8" spans="3:42" x14ac:dyDescent="0.3">
      <c r="O8" s="22"/>
      <c r="P8" s="22"/>
      <c r="Q8" s="24"/>
      <c r="R8" s="54" t="s">
        <v>73</v>
      </c>
      <c r="S8" s="31" t="s">
        <v>72</v>
      </c>
      <c r="T8" s="31" t="s">
        <v>36</v>
      </c>
      <c r="U8" s="31" t="s">
        <v>37</v>
      </c>
      <c r="V8" s="31" t="s">
        <v>38</v>
      </c>
      <c r="W8" s="97" t="s">
        <v>41</v>
      </c>
      <c r="X8" s="97"/>
      <c r="Y8" s="97"/>
      <c r="Z8" s="52" t="s">
        <v>40</v>
      </c>
      <c r="AA8" s="52" t="s">
        <v>39</v>
      </c>
      <c r="AB8" s="55" t="s">
        <v>42</v>
      </c>
      <c r="AD8" s="17" t="e">
        <f>#REF!</f>
        <v>#REF!</v>
      </c>
      <c r="AE8" s="17" t="e">
        <f>#REF!</f>
        <v>#REF!</v>
      </c>
      <c r="AF8" s="17" t="e">
        <f>#REF!</f>
        <v>#REF!</v>
      </c>
      <c r="AG8" s="17" t="e">
        <f>#REF!</f>
        <v>#REF!</v>
      </c>
      <c r="AH8" s="17" t="e">
        <f>#REF!</f>
        <v>#REF!</v>
      </c>
      <c r="AI8" s="17" t="e">
        <f>#REF!</f>
        <v>#REF!</v>
      </c>
      <c r="AJ8" s="17" t="e">
        <f>#REF!</f>
        <v>#REF!</v>
      </c>
      <c r="AK8" s="17" t="e">
        <f>#REF!</f>
        <v>#REF!</v>
      </c>
      <c r="AL8" s="17" t="e">
        <f>#REF!</f>
        <v>#REF!</v>
      </c>
      <c r="AM8" s="17" t="e">
        <f>#REF!</f>
        <v>#REF!</v>
      </c>
      <c r="AN8" s="17" t="e">
        <f>#REF!</f>
        <v>#REF!</v>
      </c>
      <c r="AO8" s="17"/>
      <c r="AP8" s="17" t="e">
        <f>#REF!</f>
        <v>#REF!</v>
      </c>
    </row>
    <row r="9" spans="3:42" x14ac:dyDescent="0.3">
      <c r="O9" s="18" t="s">
        <v>13</v>
      </c>
      <c r="P9" s="11" t="s">
        <v>86</v>
      </c>
      <c r="Q9" s="20" t="s">
        <v>103</v>
      </c>
      <c r="R9" s="16">
        <v>5</v>
      </c>
      <c r="S9" s="16">
        <v>15</v>
      </c>
      <c r="T9" s="16">
        <v>7</v>
      </c>
      <c r="U9" s="16">
        <v>6</v>
      </c>
      <c r="V9" s="16">
        <v>2</v>
      </c>
      <c r="W9" s="18">
        <v>30</v>
      </c>
      <c r="X9" s="16" t="s">
        <v>0</v>
      </c>
      <c r="Y9" s="20">
        <v>13</v>
      </c>
      <c r="Z9" s="16">
        <v>20</v>
      </c>
      <c r="AA9" s="16">
        <v>20</v>
      </c>
      <c r="AB9" s="57">
        <v>0.33333333333333331</v>
      </c>
      <c r="AD9" s="17" t="e">
        <f>#REF!</f>
        <v>#REF!</v>
      </c>
      <c r="AE9" s="17" t="e">
        <f>#REF!</f>
        <v>#REF!</v>
      </c>
      <c r="AF9" s="17" t="e">
        <f>#REF!</f>
        <v>#REF!</v>
      </c>
      <c r="AG9" s="17" t="e">
        <f>#REF!</f>
        <v>#REF!</v>
      </c>
      <c r="AH9" s="17" t="e">
        <f>#REF!</f>
        <v>#REF!</v>
      </c>
      <c r="AI9" s="17" t="e">
        <f>#REF!</f>
        <v>#REF!</v>
      </c>
      <c r="AJ9" s="17" t="e">
        <f>#REF!</f>
        <v>#REF!</v>
      </c>
      <c r="AK9" s="17" t="e">
        <f>#REF!</f>
        <v>#REF!</v>
      </c>
      <c r="AL9" s="17" t="e">
        <f>#REF!</f>
        <v>#REF!</v>
      </c>
      <c r="AM9" s="17" t="e">
        <f>#REF!</f>
        <v>#REF!</v>
      </c>
      <c r="AN9" s="17" t="e">
        <f>#REF!</f>
        <v>#REF!</v>
      </c>
      <c r="AO9" s="17"/>
      <c r="AP9" s="17" t="e">
        <f>#REF!</f>
        <v>#REF!</v>
      </c>
    </row>
    <row r="10" spans="3:42" x14ac:dyDescent="0.3">
      <c r="O10" s="40" t="s">
        <v>14</v>
      </c>
      <c r="P10" s="38" t="s">
        <v>134</v>
      </c>
      <c r="Q10" s="41" t="s">
        <v>129</v>
      </c>
      <c r="R10" s="39">
        <v>5</v>
      </c>
      <c r="S10" s="39">
        <v>13</v>
      </c>
      <c r="T10" s="39">
        <v>6</v>
      </c>
      <c r="U10" s="39">
        <v>5</v>
      </c>
      <c r="V10" s="39">
        <v>2</v>
      </c>
      <c r="W10" s="40">
        <v>43</v>
      </c>
      <c r="X10" s="39" t="s">
        <v>0</v>
      </c>
      <c r="Y10" s="41">
        <v>32</v>
      </c>
      <c r="Z10" s="39">
        <v>17</v>
      </c>
      <c r="AA10" s="39">
        <v>17</v>
      </c>
      <c r="AB10" s="56">
        <v>0.30769230769230771</v>
      </c>
      <c r="AD10" s="17" t="e">
        <f>#REF!</f>
        <v>#REF!</v>
      </c>
      <c r="AE10" s="17" t="e">
        <f>#REF!</f>
        <v>#REF!</v>
      </c>
      <c r="AF10" s="17" t="e">
        <f>#REF!</f>
        <v>#REF!</v>
      </c>
      <c r="AG10" s="17" t="e">
        <f>#REF!</f>
        <v>#REF!</v>
      </c>
      <c r="AH10" s="17" t="e">
        <f>#REF!</f>
        <v>#REF!</v>
      </c>
      <c r="AI10" s="17" t="e">
        <f>#REF!</f>
        <v>#REF!</v>
      </c>
      <c r="AJ10" s="17" t="e">
        <f>#REF!</f>
        <v>#REF!</v>
      </c>
      <c r="AK10" s="17" t="e">
        <f>#REF!</f>
        <v>#REF!</v>
      </c>
      <c r="AL10" s="17" t="e">
        <f>#REF!</f>
        <v>#REF!</v>
      </c>
      <c r="AM10" s="17" t="e">
        <f>#REF!</f>
        <v>#REF!</v>
      </c>
      <c r="AN10" s="17" t="e">
        <f>#REF!</f>
        <v>#REF!</v>
      </c>
      <c r="AO10" s="17"/>
      <c r="AP10" s="17" t="e">
        <f>#REF!</f>
        <v>#REF!</v>
      </c>
    </row>
    <row r="11" spans="3:42" x14ac:dyDescent="0.3">
      <c r="O11" s="18" t="s">
        <v>16</v>
      </c>
      <c r="P11" s="11" t="s">
        <v>88</v>
      </c>
      <c r="Q11" s="20" t="s">
        <v>129</v>
      </c>
      <c r="R11" s="16">
        <v>5</v>
      </c>
      <c r="S11" s="16">
        <v>13</v>
      </c>
      <c r="T11" s="16">
        <v>6</v>
      </c>
      <c r="U11" s="16">
        <v>5</v>
      </c>
      <c r="V11" s="16">
        <v>2</v>
      </c>
      <c r="W11" s="18">
        <v>27</v>
      </c>
      <c r="X11" s="16" t="s">
        <v>0</v>
      </c>
      <c r="Y11" s="20">
        <v>20</v>
      </c>
      <c r="Z11" s="16">
        <v>17</v>
      </c>
      <c r="AA11" s="16">
        <v>17</v>
      </c>
      <c r="AB11" s="57">
        <v>0.30769230769230771</v>
      </c>
      <c r="AD11" s="17" t="e">
        <f>#REF!</f>
        <v>#REF!</v>
      </c>
      <c r="AE11" s="17" t="e">
        <f>#REF!</f>
        <v>#REF!</v>
      </c>
      <c r="AF11" s="17" t="e">
        <f>#REF!</f>
        <v>#REF!</v>
      </c>
      <c r="AG11" s="17" t="e">
        <f>#REF!</f>
        <v>#REF!</v>
      </c>
      <c r="AH11" s="17" t="e">
        <f>#REF!</f>
        <v>#REF!</v>
      </c>
      <c r="AI11" s="17" t="e">
        <f>#REF!</f>
        <v>#REF!</v>
      </c>
      <c r="AJ11" s="17" t="e">
        <f>#REF!</f>
        <v>#REF!</v>
      </c>
      <c r="AK11" s="17" t="e">
        <f>#REF!</f>
        <v>#REF!</v>
      </c>
      <c r="AL11" s="17" t="e">
        <f>#REF!</f>
        <v>#REF!</v>
      </c>
      <c r="AM11" s="17" t="e">
        <f>#REF!</f>
        <v>#REF!</v>
      </c>
      <c r="AN11" s="17" t="e">
        <f>#REF!</f>
        <v>#REF!</v>
      </c>
      <c r="AO11" s="17"/>
      <c r="AP11" s="17" t="e">
        <f>#REF!</f>
        <v>#REF!</v>
      </c>
    </row>
    <row r="12" spans="3:42" x14ac:dyDescent="0.3">
      <c r="O12" s="40" t="s">
        <v>15</v>
      </c>
      <c r="P12" s="38" t="s">
        <v>122</v>
      </c>
      <c r="Q12" s="41" t="s">
        <v>51</v>
      </c>
      <c r="R12" s="39">
        <v>3</v>
      </c>
      <c r="S12" s="39">
        <v>9</v>
      </c>
      <c r="T12" s="39">
        <v>5</v>
      </c>
      <c r="U12" s="39">
        <v>3</v>
      </c>
      <c r="V12" s="39">
        <v>1</v>
      </c>
      <c r="W12" s="40">
        <v>19</v>
      </c>
      <c r="X12" s="39" t="s">
        <v>0</v>
      </c>
      <c r="Y12" s="41">
        <v>14</v>
      </c>
      <c r="Z12" s="39">
        <v>13</v>
      </c>
      <c r="AA12" s="39">
        <v>13</v>
      </c>
      <c r="AB12" s="56">
        <v>0.44444444444444442</v>
      </c>
      <c r="AD12" s="17" t="e">
        <f>#REF!</f>
        <v>#REF!</v>
      </c>
      <c r="AE12" s="17" t="e">
        <f>#REF!</f>
        <v>#REF!</v>
      </c>
      <c r="AF12" s="17" t="e">
        <f>#REF!</f>
        <v>#REF!</v>
      </c>
      <c r="AG12" s="17" t="e">
        <f>#REF!</f>
        <v>#REF!</v>
      </c>
      <c r="AH12" s="17" t="e">
        <f>#REF!</f>
        <v>#REF!</v>
      </c>
      <c r="AI12" s="17" t="e">
        <f>#REF!</f>
        <v>#REF!</v>
      </c>
      <c r="AJ12" s="17" t="e">
        <f>#REF!</f>
        <v>#REF!</v>
      </c>
      <c r="AK12" s="17" t="e">
        <f>#REF!</f>
        <v>#REF!</v>
      </c>
      <c r="AL12" s="17" t="e">
        <f>#REF!</f>
        <v>#REF!</v>
      </c>
      <c r="AM12" s="17" t="e">
        <f>#REF!</f>
        <v>#REF!</v>
      </c>
      <c r="AN12" s="17" t="e">
        <f>#REF!</f>
        <v>#REF!</v>
      </c>
      <c r="AO12" s="17"/>
      <c r="AP12" s="17" t="e">
        <f>#REF!</f>
        <v>#REF!</v>
      </c>
    </row>
    <row r="13" spans="3:42" x14ac:dyDescent="0.3">
      <c r="O13" s="18" t="s">
        <v>17</v>
      </c>
      <c r="P13" s="11" t="s">
        <v>124</v>
      </c>
      <c r="Q13" s="20" t="s">
        <v>103</v>
      </c>
      <c r="R13" s="16">
        <v>5</v>
      </c>
      <c r="S13" s="16">
        <v>11</v>
      </c>
      <c r="T13" s="16">
        <v>5</v>
      </c>
      <c r="U13" s="16">
        <v>3</v>
      </c>
      <c r="V13" s="16">
        <v>3</v>
      </c>
      <c r="W13" s="18">
        <v>21</v>
      </c>
      <c r="X13" s="16" t="s">
        <v>0</v>
      </c>
      <c r="Y13" s="20">
        <v>16</v>
      </c>
      <c r="Z13" s="16">
        <v>13</v>
      </c>
      <c r="AA13" s="16">
        <v>13</v>
      </c>
      <c r="AB13" s="57">
        <v>0.18181818181818182</v>
      </c>
      <c r="AD13" s="17" t="e">
        <f>#REF!</f>
        <v>#REF!</v>
      </c>
      <c r="AE13" s="17" t="e">
        <f>#REF!</f>
        <v>#REF!</v>
      </c>
      <c r="AF13" s="17" t="e">
        <f>#REF!</f>
        <v>#REF!</v>
      </c>
      <c r="AG13" s="17" t="e">
        <f>#REF!</f>
        <v>#REF!</v>
      </c>
      <c r="AH13" s="17" t="e">
        <f>#REF!</f>
        <v>#REF!</v>
      </c>
      <c r="AI13" s="17" t="e">
        <f>#REF!</f>
        <v>#REF!</v>
      </c>
      <c r="AJ13" s="17" t="e">
        <f>#REF!</f>
        <v>#REF!</v>
      </c>
      <c r="AK13" s="17" t="e">
        <f>#REF!</f>
        <v>#REF!</v>
      </c>
      <c r="AL13" s="17" t="e">
        <f>#REF!</f>
        <v>#REF!</v>
      </c>
      <c r="AM13" s="17" t="e">
        <f>#REF!</f>
        <v>#REF!</v>
      </c>
      <c r="AN13" s="17" t="e">
        <f>#REF!</f>
        <v>#REF!</v>
      </c>
      <c r="AO13" s="17"/>
      <c r="AP13" s="17" t="e">
        <f>#REF!</f>
        <v>#REF!</v>
      </c>
    </row>
    <row r="14" spans="3:42" x14ac:dyDescent="0.3">
      <c r="O14" s="40" t="s">
        <v>18</v>
      </c>
      <c r="P14" s="38" t="s">
        <v>135</v>
      </c>
      <c r="Q14" s="41" t="s">
        <v>131</v>
      </c>
      <c r="R14" s="39">
        <v>3</v>
      </c>
      <c r="S14" s="39">
        <v>6</v>
      </c>
      <c r="T14" s="39">
        <v>6</v>
      </c>
      <c r="U14" s="39">
        <v>0</v>
      </c>
      <c r="V14" s="39">
        <v>0</v>
      </c>
      <c r="W14" s="40">
        <v>46</v>
      </c>
      <c r="X14" s="39" t="s">
        <v>0</v>
      </c>
      <c r="Y14" s="41">
        <v>12</v>
      </c>
      <c r="Z14" s="39">
        <v>12</v>
      </c>
      <c r="AA14" s="39">
        <v>12</v>
      </c>
      <c r="AB14" s="56">
        <v>1</v>
      </c>
      <c r="AD14" s="17" t="e">
        <f>#REF!</f>
        <v>#REF!</v>
      </c>
      <c r="AE14" s="17" t="e">
        <f>#REF!</f>
        <v>#REF!</v>
      </c>
      <c r="AF14" s="17" t="e">
        <f>#REF!</f>
        <v>#REF!</v>
      </c>
      <c r="AG14" s="17" t="e">
        <f>#REF!</f>
        <v>#REF!</v>
      </c>
      <c r="AH14" s="17" t="e">
        <f>#REF!</f>
        <v>#REF!</v>
      </c>
      <c r="AI14" s="17" t="e">
        <f>#REF!</f>
        <v>#REF!</v>
      </c>
      <c r="AJ14" s="17" t="e">
        <f>#REF!</f>
        <v>#REF!</v>
      </c>
      <c r="AK14" s="17" t="e">
        <f>#REF!</f>
        <v>#REF!</v>
      </c>
      <c r="AL14" s="17" t="e">
        <f>#REF!</f>
        <v>#REF!</v>
      </c>
      <c r="AM14" s="17" t="e">
        <f>#REF!</f>
        <v>#REF!</v>
      </c>
      <c r="AN14" s="17" t="e">
        <f>#REF!</f>
        <v>#REF!</v>
      </c>
      <c r="AO14" s="17"/>
      <c r="AP14" s="17" t="e">
        <f>#REF!</f>
        <v>#REF!</v>
      </c>
    </row>
    <row r="15" spans="3:42" x14ac:dyDescent="0.3">
      <c r="O15" s="18" t="s">
        <v>19</v>
      </c>
      <c r="P15" s="11" t="s">
        <v>136</v>
      </c>
      <c r="Q15" s="20" t="s">
        <v>130</v>
      </c>
      <c r="R15" s="16">
        <v>3</v>
      </c>
      <c r="S15" s="16">
        <v>8</v>
      </c>
      <c r="T15" s="16">
        <v>5</v>
      </c>
      <c r="U15" s="16">
        <v>2</v>
      </c>
      <c r="V15" s="16">
        <v>1</v>
      </c>
      <c r="W15" s="18">
        <v>16</v>
      </c>
      <c r="X15" s="16" t="s">
        <v>0</v>
      </c>
      <c r="Y15" s="20">
        <v>11</v>
      </c>
      <c r="Z15" s="16">
        <v>12</v>
      </c>
      <c r="AA15" s="16">
        <v>12</v>
      </c>
      <c r="AB15" s="57">
        <v>0.5</v>
      </c>
      <c r="AD15" s="17" t="e">
        <f>#REF!</f>
        <v>#REF!</v>
      </c>
      <c r="AE15" s="17" t="e">
        <f>#REF!</f>
        <v>#REF!</v>
      </c>
      <c r="AF15" s="17" t="e">
        <f>#REF!</f>
        <v>#REF!</v>
      </c>
      <c r="AG15" s="17" t="e">
        <f>#REF!</f>
        <v>#REF!</v>
      </c>
      <c r="AH15" s="17" t="e">
        <f>#REF!</f>
        <v>#REF!</v>
      </c>
      <c r="AI15" s="17" t="e">
        <f>#REF!</f>
        <v>#REF!</v>
      </c>
      <c r="AJ15" s="17" t="e">
        <f>#REF!</f>
        <v>#REF!</v>
      </c>
      <c r="AK15" s="17" t="e">
        <f>#REF!</f>
        <v>#REF!</v>
      </c>
      <c r="AL15" s="17" t="e">
        <f>#REF!</f>
        <v>#REF!</v>
      </c>
      <c r="AM15" s="17" t="e">
        <f>#REF!</f>
        <v>#REF!</v>
      </c>
      <c r="AN15" s="17" t="e">
        <f>#REF!</f>
        <v>#REF!</v>
      </c>
      <c r="AO15" s="17"/>
      <c r="AP15" s="17" t="e">
        <f>#REF!</f>
        <v>#REF!</v>
      </c>
    </row>
    <row r="16" spans="3:42" x14ac:dyDescent="0.3">
      <c r="O16" s="40" t="s">
        <v>20</v>
      </c>
      <c r="P16" s="38" t="s">
        <v>137</v>
      </c>
      <c r="Q16" s="41" t="s">
        <v>129</v>
      </c>
      <c r="R16" s="39">
        <v>5</v>
      </c>
      <c r="S16" s="39">
        <v>11</v>
      </c>
      <c r="T16" s="39">
        <v>5</v>
      </c>
      <c r="U16" s="39">
        <v>2</v>
      </c>
      <c r="V16" s="39">
        <v>4</v>
      </c>
      <c r="W16" s="40">
        <v>25</v>
      </c>
      <c r="X16" s="39" t="s">
        <v>0</v>
      </c>
      <c r="Y16" s="41">
        <v>23</v>
      </c>
      <c r="Z16" s="39">
        <v>12</v>
      </c>
      <c r="AA16" s="39">
        <v>12</v>
      </c>
      <c r="AB16" s="56">
        <v>9.0909090909090912E-2</v>
      </c>
      <c r="AD16" s="17" t="e">
        <f>#REF!</f>
        <v>#REF!</v>
      </c>
      <c r="AE16" s="17" t="e">
        <f>#REF!</f>
        <v>#REF!</v>
      </c>
      <c r="AF16" s="17" t="e">
        <f>#REF!</f>
        <v>#REF!</v>
      </c>
      <c r="AG16" s="17" t="e">
        <f>#REF!</f>
        <v>#REF!</v>
      </c>
      <c r="AH16" s="17" t="e">
        <f>#REF!</f>
        <v>#REF!</v>
      </c>
      <c r="AI16" s="17" t="e">
        <f>#REF!</f>
        <v>#REF!</v>
      </c>
      <c r="AJ16" s="17" t="e">
        <f>#REF!</f>
        <v>#REF!</v>
      </c>
      <c r="AK16" s="17" t="e">
        <f>#REF!</f>
        <v>#REF!</v>
      </c>
      <c r="AL16" s="17" t="e">
        <f>#REF!</f>
        <v>#REF!</v>
      </c>
      <c r="AM16" s="17" t="e">
        <f>#REF!</f>
        <v>#REF!</v>
      </c>
      <c r="AN16" s="17" t="e">
        <f>#REF!</f>
        <v>#REF!</v>
      </c>
      <c r="AO16" s="17"/>
      <c r="AP16" s="17" t="e">
        <f>#REF!</f>
        <v>#REF!</v>
      </c>
    </row>
    <row r="17" spans="15:42" x14ac:dyDescent="0.3">
      <c r="O17" s="18" t="s">
        <v>21</v>
      </c>
      <c r="P17" s="11" t="s">
        <v>121</v>
      </c>
      <c r="Q17" s="20" t="s">
        <v>131</v>
      </c>
      <c r="R17" s="16">
        <v>3</v>
      </c>
      <c r="S17" s="16">
        <v>7</v>
      </c>
      <c r="T17" s="16">
        <v>5</v>
      </c>
      <c r="U17" s="16">
        <v>1</v>
      </c>
      <c r="V17" s="16">
        <v>1</v>
      </c>
      <c r="W17" s="18">
        <v>31</v>
      </c>
      <c r="X17" s="16" t="s">
        <v>0</v>
      </c>
      <c r="Y17" s="20">
        <v>17</v>
      </c>
      <c r="Z17" s="16">
        <v>11</v>
      </c>
      <c r="AA17" s="16">
        <v>11</v>
      </c>
      <c r="AB17" s="57">
        <v>0.5714285714285714</v>
      </c>
      <c r="AD17" s="17" t="e">
        <f>#REF!</f>
        <v>#REF!</v>
      </c>
      <c r="AE17" s="17" t="e">
        <f>#REF!</f>
        <v>#REF!</v>
      </c>
      <c r="AF17" s="17" t="e">
        <f>#REF!</f>
        <v>#REF!</v>
      </c>
      <c r="AG17" s="17" t="e">
        <f>#REF!</f>
        <v>#REF!</v>
      </c>
      <c r="AH17" s="17" t="e">
        <f>#REF!</f>
        <v>#REF!</v>
      </c>
      <c r="AI17" s="17" t="e">
        <f>#REF!</f>
        <v>#REF!</v>
      </c>
      <c r="AJ17" s="17" t="e">
        <f>#REF!</f>
        <v>#REF!</v>
      </c>
      <c r="AK17" s="17" t="e">
        <f>#REF!</f>
        <v>#REF!</v>
      </c>
      <c r="AL17" s="17" t="e">
        <f>#REF!</f>
        <v>#REF!</v>
      </c>
      <c r="AM17" s="17" t="e">
        <f>#REF!</f>
        <v>#REF!</v>
      </c>
      <c r="AN17" s="17" t="e">
        <f>#REF!</f>
        <v>#REF!</v>
      </c>
      <c r="AO17" s="17"/>
      <c r="AP17" s="17" t="e">
        <f>#REF!</f>
        <v>#REF!</v>
      </c>
    </row>
    <row r="18" spans="15:42" x14ac:dyDescent="0.3">
      <c r="O18" s="40" t="s">
        <v>22</v>
      </c>
      <c r="P18" s="38" t="s">
        <v>138</v>
      </c>
      <c r="Q18" s="41" t="s">
        <v>104</v>
      </c>
      <c r="R18" s="39">
        <v>3</v>
      </c>
      <c r="S18" s="39">
        <v>9</v>
      </c>
      <c r="T18" s="39">
        <v>4</v>
      </c>
      <c r="U18" s="39">
        <v>3</v>
      </c>
      <c r="V18" s="39">
        <v>2</v>
      </c>
      <c r="W18" s="40">
        <v>26</v>
      </c>
      <c r="X18" s="39" t="s">
        <v>0</v>
      </c>
      <c r="Y18" s="41">
        <v>24</v>
      </c>
      <c r="Z18" s="39">
        <v>11</v>
      </c>
      <c r="AA18" s="39">
        <v>11</v>
      </c>
      <c r="AB18" s="56">
        <v>0.22222222222222221</v>
      </c>
      <c r="AD18" s="17" t="e">
        <f>#REF!</f>
        <v>#REF!</v>
      </c>
      <c r="AE18" s="17" t="e">
        <f>#REF!</f>
        <v>#REF!</v>
      </c>
      <c r="AF18" s="17" t="e">
        <f>#REF!</f>
        <v>#REF!</v>
      </c>
      <c r="AG18" s="17" t="e">
        <f>#REF!</f>
        <v>#REF!</v>
      </c>
      <c r="AH18" s="17" t="e">
        <f>#REF!</f>
        <v>#REF!</v>
      </c>
      <c r="AI18" s="17" t="e">
        <f>#REF!</f>
        <v>#REF!</v>
      </c>
      <c r="AJ18" s="17" t="e">
        <f>#REF!</f>
        <v>#REF!</v>
      </c>
      <c r="AK18" s="17" t="e">
        <f>#REF!</f>
        <v>#REF!</v>
      </c>
      <c r="AL18" s="17" t="e">
        <f>#REF!</f>
        <v>#REF!</v>
      </c>
      <c r="AM18" s="17" t="e">
        <f>#REF!</f>
        <v>#REF!</v>
      </c>
      <c r="AN18" s="17" t="e">
        <f>#REF!</f>
        <v>#REF!</v>
      </c>
      <c r="AO18" s="17"/>
      <c r="AP18" s="17" t="e">
        <f>#REF!</f>
        <v>#REF!</v>
      </c>
    </row>
    <row r="19" spans="15:42" x14ac:dyDescent="0.3">
      <c r="O19" s="18" t="s">
        <v>23</v>
      </c>
      <c r="P19" s="11" t="s">
        <v>82</v>
      </c>
      <c r="Q19" s="20" t="s">
        <v>104</v>
      </c>
      <c r="R19" s="16">
        <v>3</v>
      </c>
      <c r="S19" s="16">
        <v>8</v>
      </c>
      <c r="T19" s="16">
        <v>2</v>
      </c>
      <c r="U19" s="16">
        <v>5</v>
      </c>
      <c r="V19" s="16">
        <v>1</v>
      </c>
      <c r="W19" s="18">
        <v>13</v>
      </c>
      <c r="X19" s="16" t="s">
        <v>0</v>
      </c>
      <c r="Y19" s="20">
        <v>9</v>
      </c>
      <c r="Z19" s="16">
        <v>9</v>
      </c>
      <c r="AA19" s="16">
        <v>9</v>
      </c>
      <c r="AB19" s="57">
        <v>0.125</v>
      </c>
      <c r="AD19" s="17" t="e">
        <f>#REF!</f>
        <v>#REF!</v>
      </c>
      <c r="AE19" s="17" t="e">
        <f>#REF!</f>
        <v>#REF!</v>
      </c>
      <c r="AF19" s="17" t="e">
        <f>#REF!</f>
        <v>#REF!</v>
      </c>
      <c r="AG19" s="17" t="e">
        <f>#REF!</f>
        <v>#REF!</v>
      </c>
      <c r="AH19" s="17" t="e">
        <f>#REF!</f>
        <v>#REF!</v>
      </c>
      <c r="AI19" s="17" t="e">
        <f>#REF!</f>
        <v>#REF!</v>
      </c>
      <c r="AJ19" s="17" t="e">
        <f>#REF!</f>
        <v>#REF!</v>
      </c>
      <c r="AK19" s="17" t="e">
        <f>#REF!</f>
        <v>#REF!</v>
      </c>
      <c r="AL19" s="17" t="e">
        <f>#REF!</f>
        <v>#REF!</v>
      </c>
      <c r="AM19" s="17" t="e">
        <f>#REF!</f>
        <v>#REF!</v>
      </c>
      <c r="AN19" s="17" t="e">
        <f>#REF!</f>
        <v>#REF!</v>
      </c>
      <c r="AO19" s="17"/>
      <c r="AP19" s="17" t="e">
        <f>#REF!</f>
        <v>#REF!</v>
      </c>
    </row>
    <row r="20" spans="15:42" x14ac:dyDescent="0.3">
      <c r="O20" s="40" t="s">
        <v>24</v>
      </c>
      <c r="P20" s="38" t="s">
        <v>99</v>
      </c>
      <c r="Q20" s="41" t="s">
        <v>101</v>
      </c>
      <c r="R20" s="39">
        <v>4</v>
      </c>
      <c r="S20" s="39">
        <v>10</v>
      </c>
      <c r="T20" s="39">
        <v>2</v>
      </c>
      <c r="U20" s="39">
        <v>5</v>
      </c>
      <c r="V20" s="39">
        <v>3</v>
      </c>
      <c r="W20" s="40">
        <v>14</v>
      </c>
      <c r="X20" s="39" t="s">
        <v>0</v>
      </c>
      <c r="Y20" s="41">
        <v>19</v>
      </c>
      <c r="Z20" s="39">
        <v>9</v>
      </c>
      <c r="AA20" s="39">
        <v>9</v>
      </c>
      <c r="AB20" s="56">
        <v>-0.1</v>
      </c>
      <c r="AD20" s="17" t="e">
        <f>#REF!</f>
        <v>#REF!</v>
      </c>
      <c r="AE20" s="17" t="e">
        <f>#REF!</f>
        <v>#REF!</v>
      </c>
      <c r="AF20" s="17" t="e">
        <f>#REF!</f>
        <v>#REF!</v>
      </c>
      <c r="AG20" s="17" t="e">
        <f>#REF!</f>
        <v>#REF!</v>
      </c>
      <c r="AH20" s="17" t="e">
        <f>#REF!</f>
        <v>#REF!</v>
      </c>
      <c r="AI20" s="17" t="e">
        <f>#REF!</f>
        <v>#REF!</v>
      </c>
      <c r="AJ20" s="17" t="e">
        <f>#REF!</f>
        <v>#REF!</v>
      </c>
      <c r="AK20" s="17" t="e">
        <f>#REF!</f>
        <v>#REF!</v>
      </c>
      <c r="AL20" s="17" t="e">
        <f>#REF!</f>
        <v>#REF!</v>
      </c>
      <c r="AM20" s="17" t="e">
        <f>#REF!</f>
        <v>#REF!</v>
      </c>
      <c r="AN20" s="17" t="e">
        <f>#REF!</f>
        <v>#REF!</v>
      </c>
      <c r="AO20" s="17"/>
      <c r="AP20" s="17" t="e">
        <f>#REF!</f>
        <v>#REF!</v>
      </c>
    </row>
    <row r="21" spans="15:42" x14ac:dyDescent="0.3">
      <c r="O21" s="18" t="s">
        <v>25</v>
      </c>
      <c r="P21" s="11" t="s">
        <v>139</v>
      </c>
      <c r="Q21" s="20" t="s">
        <v>104</v>
      </c>
      <c r="R21" s="16">
        <v>3</v>
      </c>
      <c r="S21" s="16">
        <v>7</v>
      </c>
      <c r="T21" s="16">
        <v>3</v>
      </c>
      <c r="U21" s="16">
        <v>2</v>
      </c>
      <c r="V21" s="16">
        <v>2</v>
      </c>
      <c r="W21" s="18">
        <v>14</v>
      </c>
      <c r="X21" s="16" t="s">
        <v>0</v>
      </c>
      <c r="Y21" s="20">
        <v>11</v>
      </c>
      <c r="Z21" s="16">
        <v>8</v>
      </c>
      <c r="AA21" s="16">
        <v>8</v>
      </c>
      <c r="AB21" s="57">
        <v>0.14285714285714285</v>
      </c>
      <c r="AD21" s="17" t="e">
        <f>#REF!</f>
        <v>#REF!</v>
      </c>
      <c r="AE21" s="17" t="e">
        <f>#REF!</f>
        <v>#REF!</v>
      </c>
      <c r="AF21" s="17" t="e">
        <f>#REF!</f>
        <v>#REF!</v>
      </c>
      <c r="AG21" s="17" t="e">
        <f>#REF!</f>
        <v>#REF!</v>
      </c>
      <c r="AH21" s="17" t="e">
        <f>#REF!</f>
        <v>#REF!</v>
      </c>
      <c r="AI21" s="17" t="e">
        <f>#REF!</f>
        <v>#REF!</v>
      </c>
      <c r="AJ21" s="17" t="e">
        <f>#REF!</f>
        <v>#REF!</v>
      </c>
      <c r="AK21" s="17" t="e">
        <f>#REF!</f>
        <v>#REF!</v>
      </c>
      <c r="AL21" s="17" t="e">
        <f>#REF!</f>
        <v>#REF!</v>
      </c>
      <c r="AM21" s="17" t="e">
        <f>#REF!</f>
        <v>#REF!</v>
      </c>
      <c r="AN21" s="17" t="e">
        <f>#REF!</f>
        <v>#REF!</v>
      </c>
      <c r="AO21" s="17"/>
      <c r="AP21" s="17" t="e">
        <f>#REF!</f>
        <v>#REF!</v>
      </c>
    </row>
    <row r="22" spans="15:42" x14ac:dyDescent="0.3">
      <c r="O22" s="40" t="s">
        <v>26</v>
      </c>
      <c r="P22" s="38" t="s">
        <v>140</v>
      </c>
      <c r="Q22" s="41" t="s">
        <v>131</v>
      </c>
      <c r="R22" s="39">
        <v>3</v>
      </c>
      <c r="S22" s="39">
        <v>7</v>
      </c>
      <c r="T22" s="39">
        <v>2</v>
      </c>
      <c r="U22" s="39">
        <v>4</v>
      </c>
      <c r="V22" s="39">
        <v>1</v>
      </c>
      <c r="W22" s="40">
        <v>16</v>
      </c>
      <c r="X22" s="39" t="s">
        <v>0</v>
      </c>
      <c r="Y22" s="41">
        <v>12</v>
      </c>
      <c r="Z22" s="39">
        <v>8</v>
      </c>
      <c r="AA22" s="39">
        <v>8</v>
      </c>
      <c r="AB22" s="56">
        <v>0.14285714285714285</v>
      </c>
      <c r="AD22" s="17" t="e">
        <f>#REF!</f>
        <v>#REF!</v>
      </c>
      <c r="AE22" s="17" t="e">
        <f>#REF!</f>
        <v>#REF!</v>
      </c>
      <c r="AF22" s="17" t="e">
        <f>#REF!</f>
        <v>#REF!</v>
      </c>
      <c r="AG22" s="17" t="e">
        <f>#REF!</f>
        <v>#REF!</v>
      </c>
      <c r="AH22" s="17" t="e">
        <f>#REF!</f>
        <v>#REF!</v>
      </c>
      <c r="AI22" s="17" t="e">
        <f>#REF!</f>
        <v>#REF!</v>
      </c>
      <c r="AJ22" s="17" t="e">
        <f>#REF!</f>
        <v>#REF!</v>
      </c>
      <c r="AK22" s="17" t="e">
        <f>#REF!</f>
        <v>#REF!</v>
      </c>
      <c r="AL22" s="17" t="e">
        <f>#REF!</f>
        <v>#REF!</v>
      </c>
      <c r="AM22" s="17" t="e">
        <f>#REF!</f>
        <v>#REF!</v>
      </c>
      <c r="AN22" s="17" t="e">
        <f>#REF!</f>
        <v>#REF!</v>
      </c>
      <c r="AO22" s="17"/>
      <c r="AP22" s="17" t="e">
        <f>#REF!</f>
        <v>#REF!</v>
      </c>
    </row>
    <row r="23" spans="15:42" x14ac:dyDescent="0.3">
      <c r="O23" s="18" t="s">
        <v>27</v>
      </c>
      <c r="P23" s="11" t="s">
        <v>91</v>
      </c>
      <c r="Q23" s="20" t="s">
        <v>132</v>
      </c>
      <c r="R23" s="16">
        <v>4</v>
      </c>
      <c r="S23" s="16">
        <v>7</v>
      </c>
      <c r="T23" s="16">
        <v>2</v>
      </c>
      <c r="U23" s="16">
        <v>4</v>
      </c>
      <c r="V23" s="16">
        <v>1</v>
      </c>
      <c r="W23" s="18">
        <v>10</v>
      </c>
      <c r="X23" s="16" t="s">
        <v>0</v>
      </c>
      <c r="Y23" s="20">
        <v>8</v>
      </c>
      <c r="Z23" s="16">
        <v>8</v>
      </c>
      <c r="AA23" s="16">
        <v>8</v>
      </c>
      <c r="AB23" s="57">
        <v>0.14285714285714285</v>
      </c>
      <c r="AD23" s="17" t="e">
        <f>#REF!</f>
        <v>#REF!</v>
      </c>
      <c r="AE23" s="17" t="e">
        <f>#REF!</f>
        <v>#REF!</v>
      </c>
      <c r="AF23" s="17" t="e">
        <f>#REF!</f>
        <v>#REF!</v>
      </c>
      <c r="AG23" s="17" t="e">
        <f>#REF!</f>
        <v>#REF!</v>
      </c>
      <c r="AH23" s="17" t="e">
        <f>#REF!</f>
        <v>#REF!</v>
      </c>
      <c r="AI23" s="17" t="e">
        <f>#REF!</f>
        <v>#REF!</v>
      </c>
      <c r="AJ23" s="17" t="e">
        <f>#REF!</f>
        <v>#REF!</v>
      </c>
      <c r="AK23" s="17" t="e">
        <f>#REF!</f>
        <v>#REF!</v>
      </c>
      <c r="AL23" s="17" t="e">
        <f>#REF!</f>
        <v>#REF!</v>
      </c>
      <c r="AM23" s="17" t="e">
        <f>#REF!</f>
        <v>#REF!</v>
      </c>
      <c r="AN23" s="17" t="e">
        <f>#REF!</f>
        <v>#REF!</v>
      </c>
      <c r="AO23" s="17"/>
      <c r="AP23" s="17" t="e">
        <f>#REF!</f>
        <v>#REF!</v>
      </c>
    </row>
    <row r="24" spans="15:42" x14ac:dyDescent="0.3">
      <c r="O24" s="40" t="s">
        <v>28</v>
      </c>
      <c r="P24" s="38" t="s">
        <v>107</v>
      </c>
      <c r="Q24" s="41" t="s">
        <v>103</v>
      </c>
      <c r="R24" s="39">
        <v>5</v>
      </c>
      <c r="S24" s="39">
        <v>9</v>
      </c>
      <c r="T24" s="39">
        <v>2</v>
      </c>
      <c r="U24" s="39">
        <v>4</v>
      </c>
      <c r="V24" s="39">
        <v>3</v>
      </c>
      <c r="W24" s="40">
        <v>12</v>
      </c>
      <c r="X24" s="39" t="s">
        <v>0</v>
      </c>
      <c r="Y24" s="41">
        <v>16</v>
      </c>
      <c r="Z24" s="39">
        <v>8</v>
      </c>
      <c r="AA24" s="39">
        <v>8</v>
      </c>
      <c r="AB24" s="56">
        <v>-0.1111111111111111</v>
      </c>
      <c r="AD24" s="17" t="e">
        <f>#REF!</f>
        <v>#REF!</v>
      </c>
      <c r="AE24" s="17" t="e">
        <f>#REF!</f>
        <v>#REF!</v>
      </c>
      <c r="AF24" s="17" t="e">
        <f>#REF!</f>
        <v>#REF!</v>
      </c>
      <c r="AG24" s="17" t="e">
        <f>#REF!</f>
        <v>#REF!</v>
      </c>
      <c r="AH24" s="17" t="e">
        <f>#REF!</f>
        <v>#REF!</v>
      </c>
      <c r="AI24" s="17" t="e">
        <f>#REF!</f>
        <v>#REF!</v>
      </c>
      <c r="AJ24" s="17" t="e">
        <f>#REF!</f>
        <v>#REF!</v>
      </c>
      <c r="AK24" s="17" t="e">
        <f>#REF!</f>
        <v>#REF!</v>
      </c>
      <c r="AL24" s="17" t="e">
        <f>#REF!</f>
        <v>#REF!</v>
      </c>
      <c r="AM24" s="17" t="e">
        <f>#REF!</f>
        <v>#REF!</v>
      </c>
      <c r="AN24" s="17" t="e">
        <f>#REF!</f>
        <v>#REF!</v>
      </c>
      <c r="AO24" s="17"/>
      <c r="AP24" s="17" t="e">
        <f>#REF!</f>
        <v>#REF!</v>
      </c>
    </row>
    <row r="25" spans="15:42" x14ac:dyDescent="0.3">
      <c r="O25" s="18" t="s">
        <v>29</v>
      </c>
      <c r="P25" s="11" t="s">
        <v>128</v>
      </c>
      <c r="Q25" s="20" t="s">
        <v>101</v>
      </c>
      <c r="R25" s="16">
        <v>4</v>
      </c>
      <c r="S25" s="16">
        <v>10</v>
      </c>
      <c r="T25" s="16">
        <v>3</v>
      </c>
      <c r="U25" s="16">
        <v>2</v>
      </c>
      <c r="V25" s="16">
        <v>5</v>
      </c>
      <c r="W25" s="18">
        <v>17</v>
      </c>
      <c r="X25" s="16" t="s">
        <v>0</v>
      </c>
      <c r="Y25" s="20">
        <v>36</v>
      </c>
      <c r="Z25" s="16">
        <v>8</v>
      </c>
      <c r="AA25" s="16">
        <v>8</v>
      </c>
      <c r="AB25" s="57">
        <v>-0.2</v>
      </c>
      <c r="AD25" s="17" t="e">
        <f>#REF!</f>
        <v>#REF!</v>
      </c>
      <c r="AE25" s="17" t="e">
        <f>#REF!</f>
        <v>#REF!</v>
      </c>
      <c r="AF25" s="17" t="e">
        <f>#REF!</f>
        <v>#REF!</v>
      </c>
      <c r="AG25" s="17" t="e">
        <f>#REF!</f>
        <v>#REF!</v>
      </c>
      <c r="AH25" s="17" t="e">
        <f>#REF!</f>
        <v>#REF!</v>
      </c>
      <c r="AI25" s="17" t="e">
        <f>#REF!</f>
        <v>#REF!</v>
      </c>
      <c r="AJ25" s="17" t="e">
        <f>#REF!</f>
        <v>#REF!</v>
      </c>
      <c r="AK25" s="17" t="e">
        <f>#REF!</f>
        <v>#REF!</v>
      </c>
      <c r="AL25" s="17" t="e">
        <f>#REF!</f>
        <v>#REF!</v>
      </c>
      <c r="AM25" s="17" t="e">
        <f>#REF!</f>
        <v>#REF!</v>
      </c>
      <c r="AN25" s="17" t="e">
        <f>#REF!</f>
        <v>#REF!</v>
      </c>
      <c r="AO25" s="17"/>
      <c r="AP25" s="17" t="e">
        <f>#REF!</f>
        <v>#REF!</v>
      </c>
    </row>
    <row r="26" spans="15:42" x14ac:dyDescent="0.3">
      <c r="O26" s="40" t="s">
        <v>30</v>
      </c>
      <c r="P26" s="38" t="s">
        <v>96</v>
      </c>
      <c r="Q26" s="41" t="s">
        <v>132</v>
      </c>
      <c r="R26" s="39">
        <v>4</v>
      </c>
      <c r="S26" s="39">
        <v>10</v>
      </c>
      <c r="T26" s="39">
        <v>3</v>
      </c>
      <c r="U26" s="39">
        <v>2</v>
      </c>
      <c r="V26" s="39">
        <v>5</v>
      </c>
      <c r="W26" s="40">
        <v>13</v>
      </c>
      <c r="X26" s="39" t="s">
        <v>0</v>
      </c>
      <c r="Y26" s="41">
        <v>29</v>
      </c>
      <c r="Z26" s="39">
        <v>8</v>
      </c>
      <c r="AA26" s="39">
        <v>8</v>
      </c>
      <c r="AB26" s="56">
        <v>-0.2</v>
      </c>
      <c r="AD26" s="17" t="e">
        <f>#REF!</f>
        <v>#REF!</v>
      </c>
      <c r="AE26" s="17" t="e">
        <f>#REF!</f>
        <v>#REF!</v>
      </c>
      <c r="AF26" s="17" t="e">
        <f>#REF!</f>
        <v>#REF!</v>
      </c>
      <c r="AG26" s="17" t="e">
        <f>#REF!</f>
        <v>#REF!</v>
      </c>
      <c r="AH26" s="17" t="e">
        <f>#REF!</f>
        <v>#REF!</v>
      </c>
      <c r="AI26" s="17" t="e">
        <f>#REF!</f>
        <v>#REF!</v>
      </c>
      <c r="AJ26" s="17" t="e">
        <f>#REF!</f>
        <v>#REF!</v>
      </c>
      <c r="AK26" s="17" t="e">
        <f>#REF!</f>
        <v>#REF!</v>
      </c>
      <c r="AL26" s="17" t="e">
        <f>#REF!</f>
        <v>#REF!</v>
      </c>
      <c r="AM26" s="17" t="e">
        <f>#REF!</f>
        <v>#REF!</v>
      </c>
      <c r="AN26" s="17" t="e">
        <f>#REF!</f>
        <v>#REF!</v>
      </c>
      <c r="AO26" s="17"/>
      <c r="AP26" s="17" t="e">
        <f>#REF!</f>
        <v>#REF!</v>
      </c>
    </row>
    <row r="27" spans="15:42" x14ac:dyDescent="0.3">
      <c r="O27" s="18" t="s">
        <v>31</v>
      </c>
      <c r="P27" s="11" t="s">
        <v>65</v>
      </c>
      <c r="Q27" s="20" t="s">
        <v>51</v>
      </c>
      <c r="R27" s="16">
        <v>3</v>
      </c>
      <c r="S27" s="16">
        <v>8</v>
      </c>
      <c r="T27" s="16">
        <v>3</v>
      </c>
      <c r="U27" s="16">
        <v>1</v>
      </c>
      <c r="V27" s="16">
        <v>4</v>
      </c>
      <c r="W27" s="18">
        <v>13</v>
      </c>
      <c r="X27" s="16" t="s">
        <v>0</v>
      </c>
      <c r="Y27" s="20">
        <v>11</v>
      </c>
      <c r="Z27" s="16">
        <v>7</v>
      </c>
      <c r="AA27" s="16">
        <v>7</v>
      </c>
      <c r="AB27" s="57">
        <v>-0.125</v>
      </c>
      <c r="AD27" s="17" t="e">
        <f>#REF!</f>
        <v>#REF!</v>
      </c>
      <c r="AE27" s="17" t="e">
        <f>#REF!</f>
        <v>#REF!</v>
      </c>
      <c r="AF27" s="17" t="e">
        <f>#REF!</f>
        <v>#REF!</v>
      </c>
      <c r="AG27" s="17" t="e">
        <f>#REF!</f>
        <v>#REF!</v>
      </c>
      <c r="AH27" s="17" t="e">
        <f>#REF!</f>
        <v>#REF!</v>
      </c>
      <c r="AI27" s="17" t="e">
        <f>#REF!</f>
        <v>#REF!</v>
      </c>
      <c r="AJ27" s="17" t="e">
        <f>#REF!</f>
        <v>#REF!</v>
      </c>
      <c r="AK27" s="17" t="e">
        <f>#REF!</f>
        <v>#REF!</v>
      </c>
      <c r="AL27" s="17" t="e">
        <f>#REF!</f>
        <v>#REF!</v>
      </c>
      <c r="AM27" s="17" t="e">
        <f>#REF!</f>
        <v>#REF!</v>
      </c>
      <c r="AN27" s="17" t="e">
        <f>#REF!</f>
        <v>#REF!</v>
      </c>
      <c r="AO27" s="17"/>
      <c r="AP27" s="17" t="e">
        <f>#REF!</f>
        <v>#REF!</v>
      </c>
    </row>
    <row r="28" spans="15:42" x14ac:dyDescent="0.3">
      <c r="O28" s="40" t="s">
        <v>32</v>
      </c>
      <c r="P28" s="38" t="s">
        <v>123</v>
      </c>
      <c r="Q28" s="41" t="s">
        <v>130</v>
      </c>
      <c r="R28" s="39">
        <v>3</v>
      </c>
      <c r="S28" s="39">
        <v>8</v>
      </c>
      <c r="T28" s="39">
        <v>2</v>
      </c>
      <c r="U28" s="39">
        <v>3</v>
      </c>
      <c r="V28" s="39">
        <v>3</v>
      </c>
      <c r="W28" s="40">
        <v>16</v>
      </c>
      <c r="X28" s="39" t="s">
        <v>0</v>
      </c>
      <c r="Y28" s="41">
        <v>22</v>
      </c>
      <c r="Z28" s="39">
        <v>7</v>
      </c>
      <c r="AA28" s="39">
        <v>7</v>
      </c>
      <c r="AB28" s="56">
        <v>-0.125</v>
      </c>
      <c r="AD28" s="17" t="e">
        <f>#REF!</f>
        <v>#REF!</v>
      </c>
      <c r="AE28" s="17" t="e">
        <f>#REF!</f>
        <v>#REF!</v>
      </c>
      <c r="AF28" s="17" t="e">
        <f>#REF!</f>
        <v>#REF!</v>
      </c>
      <c r="AG28" s="17" t="e">
        <f>#REF!</f>
        <v>#REF!</v>
      </c>
      <c r="AH28" s="17" t="e">
        <f>#REF!</f>
        <v>#REF!</v>
      </c>
      <c r="AI28" s="17" t="e">
        <f>#REF!</f>
        <v>#REF!</v>
      </c>
      <c r="AJ28" s="17" t="e">
        <f>#REF!</f>
        <v>#REF!</v>
      </c>
      <c r="AK28" s="17" t="e">
        <f>#REF!</f>
        <v>#REF!</v>
      </c>
      <c r="AL28" s="17" t="e">
        <f>#REF!</f>
        <v>#REF!</v>
      </c>
      <c r="AM28" s="17" t="e">
        <f>#REF!</f>
        <v>#REF!</v>
      </c>
      <c r="AN28" s="17" t="e">
        <f>#REF!</f>
        <v>#REF!</v>
      </c>
      <c r="AO28" s="17"/>
      <c r="AP28" s="17" t="e">
        <f>#REF!</f>
        <v>#REF!</v>
      </c>
    </row>
    <row r="29" spans="15:42" x14ac:dyDescent="0.3">
      <c r="O29" s="18" t="s">
        <v>33</v>
      </c>
      <c r="P29" s="11" t="s">
        <v>102</v>
      </c>
      <c r="Q29" s="20" t="s">
        <v>101</v>
      </c>
      <c r="R29" s="16">
        <v>4</v>
      </c>
      <c r="S29" s="16">
        <v>9</v>
      </c>
      <c r="T29" s="16">
        <v>2</v>
      </c>
      <c r="U29" s="16">
        <v>3</v>
      </c>
      <c r="V29" s="16">
        <v>4</v>
      </c>
      <c r="W29" s="18">
        <v>17</v>
      </c>
      <c r="X29" s="16" t="s">
        <v>0</v>
      </c>
      <c r="Y29" s="20">
        <v>19</v>
      </c>
      <c r="Z29" s="16">
        <v>7</v>
      </c>
      <c r="AA29" s="16">
        <v>7</v>
      </c>
      <c r="AB29" s="57">
        <v>-0.22222222222222221</v>
      </c>
      <c r="AD29" s="17" t="e">
        <f>#REF!</f>
        <v>#REF!</v>
      </c>
      <c r="AE29" s="17" t="e">
        <f>#REF!</f>
        <v>#REF!</v>
      </c>
      <c r="AF29" s="17" t="e">
        <f>#REF!</f>
        <v>#REF!</v>
      </c>
      <c r="AG29" s="17" t="e">
        <f>#REF!</f>
        <v>#REF!</v>
      </c>
      <c r="AH29" s="17" t="e">
        <f>#REF!</f>
        <v>#REF!</v>
      </c>
      <c r="AI29" s="17" t="e">
        <f>#REF!</f>
        <v>#REF!</v>
      </c>
      <c r="AJ29" s="17" t="e">
        <f>#REF!</f>
        <v>#REF!</v>
      </c>
      <c r="AK29" s="17" t="e">
        <f>#REF!</f>
        <v>#REF!</v>
      </c>
      <c r="AL29" s="17" t="e">
        <f>#REF!</f>
        <v>#REF!</v>
      </c>
      <c r="AM29" s="17" t="e">
        <f>#REF!</f>
        <v>#REF!</v>
      </c>
      <c r="AN29" s="17" t="e">
        <f>#REF!</f>
        <v>#REF!</v>
      </c>
      <c r="AO29" s="17"/>
      <c r="AP29" s="17" t="e">
        <f>#REF!</f>
        <v>#REF!</v>
      </c>
    </row>
    <row r="30" spans="15:42" x14ac:dyDescent="0.3">
      <c r="O30" s="40" t="s">
        <v>34</v>
      </c>
      <c r="P30" s="38" t="s">
        <v>95</v>
      </c>
      <c r="Q30" s="41" t="s">
        <v>132</v>
      </c>
      <c r="R30" s="39">
        <v>4</v>
      </c>
      <c r="S30" s="39">
        <v>9</v>
      </c>
      <c r="T30" s="39">
        <v>2</v>
      </c>
      <c r="U30" s="39">
        <v>2</v>
      </c>
      <c r="V30" s="39">
        <v>5</v>
      </c>
      <c r="W30" s="40">
        <v>14</v>
      </c>
      <c r="X30" s="39" t="s">
        <v>0</v>
      </c>
      <c r="Y30" s="41">
        <v>23</v>
      </c>
      <c r="Z30" s="39">
        <v>6</v>
      </c>
      <c r="AA30" s="39">
        <v>6</v>
      </c>
      <c r="AB30" s="56">
        <v>-0.33333333333333331</v>
      </c>
      <c r="AD30" s="17" t="e">
        <f>#REF!</f>
        <v>#REF!</v>
      </c>
      <c r="AE30" s="17" t="e">
        <f>#REF!</f>
        <v>#REF!</v>
      </c>
      <c r="AF30" s="17" t="e">
        <f>#REF!</f>
        <v>#REF!</v>
      </c>
      <c r="AG30" s="17" t="e">
        <f>#REF!</f>
        <v>#REF!</v>
      </c>
      <c r="AH30" s="17" t="e">
        <f>#REF!</f>
        <v>#REF!</v>
      </c>
      <c r="AI30" s="17" t="e">
        <f>#REF!</f>
        <v>#REF!</v>
      </c>
      <c r="AJ30" s="17" t="e">
        <f>#REF!</f>
        <v>#REF!</v>
      </c>
      <c r="AK30" s="17" t="e">
        <f>#REF!</f>
        <v>#REF!</v>
      </c>
      <c r="AL30" s="17" t="e">
        <f>#REF!</f>
        <v>#REF!</v>
      </c>
      <c r="AM30" s="17" t="e">
        <f>#REF!</f>
        <v>#REF!</v>
      </c>
      <c r="AN30" s="17" t="e">
        <f>#REF!</f>
        <v>#REF!</v>
      </c>
      <c r="AO30" s="17"/>
      <c r="AP30" s="17" t="e">
        <f>#REF!</f>
        <v>#REF!</v>
      </c>
    </row>
    <row r="31" spans="15:42" x14ac:dyDescent="0.3">
      <c r="O31" s="18" t="s">
        <v>35</v>
      </c>
      <c r="P31" s="11" t="s">
        <v>106</v>
      </c>
      <c r="Q31" s="20" t="s">
        <v>103</v>
      </c>
      <c r="R31" s="16">
        <v>5</v>
      </c>
      <c r="S31" s="16">
        <v>10</v>
      </c>
      <c r="T31" s="16">
        <v>2</v>
      </c>
      <c r="U31" s="16">
        <v>2</v>
      </c>
      <c r="V31" s="16">
        <v>6</v>
      </c>
      <c r="W31" s="18">
        <v>20</v>
      </c>
      <c r="X31" s="16" t="s">
        <v>0</v>
      </c>
      <c r="Y31" s="20">
        <v>21</v>
      </c>
      <c r="Z31" s="16">
        <v>6</v>
      </c>
      <c r="AA31" s="16">
        <v>6</v>
      </c>
      <c r="AB31" s="57">
        <v>-0.4</v>
      </c>
      <c r="AD31" s="17" t="e">
        <f>#REF!</f>
        <v>#REF!</v>
      </c>
      <c r="AE31" s="17" t="e">
        <f>#REF!</f>
        <v>#REF!</v>
      </c>
      <c r="AF31" s="17" t="e">
        <f>#REF!</f>
        <v>#REF!</v>
      </c>
      <c r="AG31" s="17" t="e">
        <f>#REF!</f>
        <v>#REF!</v>
      </c>
      <c r="AH31" s="17" t="e">
        <f>#REF!</f>
        <v>#REF!</v>
      </c>
      <c r="AI31" s="17" t="e">
        <f>#REF!</f>
        <v>#REF!</v>
      </c>
      <c r="AJ31" s="17" t="e">
        <f>#REF!</f>
        <v>#REF!</v>
      </c>
      <c r="AK31" s="17" t="e">
        <f>#REF!</f>
        <v>#REF!</v>
      </c>
      <c r="AL31" s="17" t="e">
        <f>#REF!</f>
        <v>#REF!</v>
      </c>
      <c r="AM31" s="17" t="e">
        <f>#REF!</f>
        <v>#REF!</v>
      </c>
      <c r="AN31" s="17" t="e">
        <f>#REF!</f>
        <v>#REF!</v>
      </c>
      <c r="AO31" s="17"/>
      <c r="AP31" s="17" t="e">
        <f>#REF!</f>
        <v>#REF!</v>
      </c>
    </row>
    <row r="32" spans="15:42" x14ac:dyDescent="0.3">
      <c r="O32" s="40" t="s">
        <v>108</v>
      </c>
      <c r="P32" s="38" t="s">
        <v>68</v>
      </c>
      <c r="Q32" s="41" t="s">
        <v>51</v>
      </c>
      <c r="R32" s="39">
        <v>3</v>
      </c>
      <c r="S32" s="39">
        <v>7</v>
      </c>
      <c r="T32" s="39">
        <v>1</v>
      </c>
      <c r="U32" s="39">
        <v>3</v>
      </c>
      <c r="V32" s="39">
        <v>3</v>
      </c>
      <c r="W32" s="40">
        <v>11</v>
      </c>
      <c r="X32" s="39" t="s">
        <v>0</v>
      </c>
      <c r="Y32" s="41">
        <v>18</v>
      </c>
      <c r="Z32" s="39">
        <v>5</v>
      </c>
      <c r="AA32" s="39">
        <v>5</v>
      </c>
      <c r="AB32" s="56">
        <v>-0.2857142857142857</v>
      </c>
    </row>
    <row r="33" spans="15:28" x14ac:dyDescent="0.3">
      <c r="O33" s="18" t="s">
        <v>109</v>
      </c>
      <c r="P33" s="11" t="s">
        <v>126</v>
      </c>
      <c r="Q33" s="20" t="s">
        <v>130</v>
      </c>
      <c r="R33" s="16">
        <v>3</v>
      </c>
      <c r="S33" s="16">
        <v>4</v>
      </c>
      <c r="T33" s="16">
        <v>2</v>
      </c>
      <c r="U33" s="16">
        <v>0</v>
      </c>
      <c r="V33" s="16">
        <v>2</v>
      </c>
      <c r="W33" s="18">
        <v>10</v>
      </c>
      <c r="X33" s="16" t="s">
        <v>0</v>
      </c>
      <c r="Y33" s="20">
        <v>8</v>
      </c>
      <c r="Z33" s="16">
        <v>4</v>
      </c>
      <c r="AA33" s="16">
        <v>4</v>
      </c>
      <c r="AB33" s="57">
        <v>0</v>
      </c>
    </row>
    <row r="34" spans="15:28" x14ac:dyDescent="0.3">
      <c r="O34" s="40" t="s">
        <v>110</v>
      </c>
      <c r="P34" s="38" t="s">
        <v>127</v>
      </c>
      <c r="Q34" s="41" t="s">
        <v>130</v>
      </c>
      <c r="R34" s="39">
        <v>3</v>
      </c>
      <c r="S34" s="39">
        <v>4</v>
      </c>
      <c r="T34" s="39">
        <v>1</v>
      </c>
      <c r="U34" s="39">
        <v>2</v>
      </c>
      <c r="V34" s="39">
        <v>1</v>
      </c>
      <c r="W34" s="40">
        <v>7</v>
      </c>
      <c r="X34" s="39" t="s">
        <v>0</v>
      </c>
      <c r="Y34" s="41">
        <v>7</v>
      </c>
      <c r="Z34" s="39">
        <v>4</v>
      </c>
      <c r="AA34" s="39">
        <v>4</v>
      </c>
      <c r="AB34" s="56">
        <v>0</v>
      </c>
    </row>
    <row r="35" spans="15:28" x14ac:dyDescent="0.3">
      <c r="O35" s="18" t="s">
        <v>111</v>
      </c>
      <c r="P35" s="11" t="s">
        <v>141</v>
      </c>
      <c r="Q35" s="20" t="s">
        <v>131</v>
      </c>
      <c r="R35" s="16">
        <v>3</v>
      </c>
      <c r="S35" s="16">
        <v>5</v>
      </c>
      <c r="T35" s="16">
        <v>1</v>
      </c>
      <c r="U35" s="16">
        <v>2</v>
      </c>
      <c r="V35" s="16">
        <v>2</v>
      </c>
      <c r="W35" s="18">
        <v>4</v>
      </c>
      <c r="X35" s="16" t="s">
        <v>0</v>
      </c>
      <c r="Y35" s="20">
        <v>9</v>
      </c>
      <c r="Z35" s="16">
        <v>4</v>
      </c>
      <c r="AA35" s="16">
        <v>4</v>
      </c>
      <c r="AB35" s="57">
        <v>-0.2</v>
      </c>
    </row>
    <row r="36" spans="15:28" x14ac:dyDescent="0.3">
      <c r="O36" s="40" t="s">
        <v>112</v>
      </c>
      <c r="P36" s="38" t="s">
        <v>142</v>
      </c>
      <c r="Q36" s="41" t="s">
        <v>104</v>
      </c>
      <c r="R36" s="39">
        <v>3</v>
      </c>
      <c r="S36" s="39">
        <v>3</v>
      </c>
      <c r="T36" s="39">
        <v>1</v>
      </c>
      <c r="U36" s="39">
        <v>1</v>
      </c>
      <c r="V36" s="39">
        <v>1</v>
      </c>
      <c r="W36" s="40">
        <v>7</v>
      </c>
      <c r="X36" s="39" t="s">
        <v>0</v>
      </c>
      <c r="Y36" s="41">
        <v>7</v>
      </c>
      <c r="Z36" s="39">
        <v>3</v>
      </c>
      <c r="AA36" s="39">
        <v>3</v>
      </c>
      <c r="AB36" s="56">
        <v>0</v>
      </c>
    </row>
    <row r="37" spans="15:28" x14ac:dyDescent="0.3">
      <c r="O37" s="18" t="s">
        <v>113</v>
      </c>
      <c r="P37" s="11" t="s">
        <v>143</v>
      </c>
      <c r="Q37" s="20" t="s">
        <v>132</v>
      </c>
      <c r="R37" s="16">
        <v>4</v>
      </c>
      <c r="S37" s="16">
        <v>4</v>
      </c>
      <c r="T37" s="16">
        <v>1</v>
      </c>
      <c r="U37" s="16">
        <v>1</v>
      </c>
      <c r="V37" s="16">
        <v>2</v>
      </c>
      <c r="W37" s="18">
        <v>5</v>
      </c>
      <c r="X37" s="16" t="s">
        <v>0</v>
      </c>
      <c r="Y37" s="20">
        <v>8</v>
      </c>
      <c r="Z37" s="16">
        <v>3</v>
      </c>
      <c r="AA37" s="16">
        <v>3</v>
      </c>
      <c r="AB37" s="57">
        <v>-0.25</v>
      </c>
    </row>
    <row r="38" spans="15:28" x14ac:dyDescent="0.3">
      <c r="O38" s="40" t="s">
        <v>114</v>
      </c>
      <c r="P38" s="38" t="s">
        <v>67</v>
      </c>
      <c r="Q38" s="41" t="s">
        <v>101</v>
      </c>
      <c r="R38" s="39">
        <v>4</v>
      </c>
      <c r="S38" s="39">
        <v>6</v>
      </c>
      <c r="T38" s="39">
        <v>1</v>
      </c>
      <c r="U38" s="39">
        <v>1</v>
      </c>
      <c r="V38" s="39">
        <v>4</v>
      </c>
      <c r="W38" s="40">
        <v>5</v>
      </c>
      <c r="X38" s="39" t="s">
        <v>0</v>
      </c>
      <c r="Y38" s="41">
        <v>22</v>
      </c>
      <c r="Z38" s="39">
        <v>3</v>
      </c>
      <c r="AA38" s="39">
        <v>3</v>
      </c>
      <c r="AB38" s="56">
        <v>-0.5</v>
      </c>
    </row>
    <row r="39" spans="15:28" x14ac:dyDescent="0.3">
      <c r="O39" s="18" t="s">
        <v>115</v>
      </c>
      <c r="P39" s="11" t="s">
        <v>144</v>
      </c>
      <c r="Q39" s="20" t="s">
        <v>132</v>
      </c>
      <c r="R39" s="16">
        <v>4</v>
      </c>
      <c r="S39" s="16">
        <v>6</v>
      </c>
      <c r="T39" s="16">
        <v>0</v>
      </c>
      <c r="U39" s="16">
        <v>2</v>
      </c>
      <c r="V39" s="16">
        <v>4</v>
      </c>
      <c r="W39" s="18">
        <v>9</v>
      </c>
      <c r="X39" s="16" t="s">
        <v>0</v>
      </c>
      <c r="Y39" s="20">
        <v>15</v>
      </c>
      <c r="Z39" s="16">
        <v>2</v>
      </c>
      <c r="AA39" s="16">
        <v>2</v>
      </c>
      <c r="AB39" s="57">
        <v>-0.66666666666666663</v>
      </c>
    </row>
    <row r="40" spans="15:28" x14ac:dyDescent="0.3">
      <c r="O40" s="40" t="s">
        <v>116</v>
      </c>
      <c r="P40" s="38" t="s">
        <v>87</v>
      </c>
      <c r="Q40" s="41" t="s">
        <v>129</v>
      </c>
      <c r="R40" s="39">
        <v>5</v>
      </c>
      <c r="S40" s="39">
        <v>8</v>
      </c>
      <c r="T40" s="39">
        <v>0</v>
      </c>
      <c r="U40" s="39">
        <v>2</v>
      </c>
      <c r="V40" s="39">
        <v>6</v>
      </c>
      <c r="W40" s="40">
        <v>4</v>
      </c>
      <c r="X40" s="39" t="s">
        <v>0</v>
      </c>
      <c r="Y40" s="41">
        <v>17</v>
      </c>
      <c r="Z40" s="39">
        <v>2</v>
      </c>
      <c r="AA40" s="39">
        <v>2</v>
      </c>
      <c r="AB40" s="56">
        <v>-0.75</v>
      </c>
    </row>
    <row r="41" spans="15:28" x14ac:dyDescent="0.3">
      <c r="O41" s="18" t="s">
        <v>117</v>
      </c>
      <c r="P41" s="11" t="s">
        <v>125</v>
      </c>
      <c r="Q41" s="20" t="s">
        <v>130</v>
      </c>
      <c r="R41" s="16">
        <v>3</v>
      </c>
      <c r="S41" s="16">
        <v>3</v>
      </c>
      <c r="T41" s="16">
        <v>0</v>
      </c>
      <c r="U41" s="16">
        <v>1</v>
      </c>
      <c r="V41" s="16">
        <v>2</v>
      </c>
      <c r="W41" s="18">
        <v>5</v>
      </c>
      <c r="X41" s="16" t="s">
        <v>0</v>
      </c>
      <c r="Y41" s="20">
        <v>7</v>
      </c>
      <c r="Z41" s="16">
        <v>1</v>
      </c>
      <c r="AA41" s="16">
        <v>1</v>
      </c>
      <c r="AB41" s="57">
        <v>-0.66666666666666663</v>
      </c>
    </row>
    <row r="42" spans="15:28" x14ac:dyDescent="0.3">
      <c r="O42" s="40" t="s">
        <v>118</v>
      </c>
      <c r="P42" s="38" t="s">
        <v>145</v>
      </c>
      <c r="Q42" s="41" t="s">
        <v>51</v>
      </c>
      <c r="R42" s="39">
        <v>1</v>
      </c>
      <c r="S42" s="39">
        <v>1</v>
      </c>
      <c r="T42" s="39">
        <v>0</v>
      </c>
      <c r="U42" s="39">
        <v>0</v>
      </c>
      <c r="V42" s="39">
        <v>1</v>
      </c>
      <c r="W42" s="40">
        <v>1</v>
      </c>
      <c r="X42" s="39" t="s">
        <v>0</v>
      </c>
      <c r="Y42" s="41">
        <v>2</v>
      </c>
      <c r="Z42" s="39">
        <v>0</v>
      </c>
      <c r="AA42" s="39">
        <v>0</v>
      </c>
      <c r="AB42" s="56">
        <v>-1</v>
      </c>
    </row>
    <row r="43" spans="15:28" x14ac:dyDescent="0.3">
      <c r="O43" s="18" t="s">
        <v>119</v>
      </c>
      <c r="P43" s="11" t="s">
        <v>146</v>
      </c>
      <c r="Q43" s="20" t="s">
        <v>101</v>
      </c>
      <c r="R43" s="16">
        <v>4</v>
      </c>
      <c r="S43" s="16">
        <v>1</v>
      </c>
      <c r="T43" s="16">
        <v>0</v>
      </c>
      <c r="U43" s="16">
        <v>0</v>
      </c>
      <c r="V43" s="16">
        <v>1</v>
      </c>
      <c r="W43" s="18">
        <v>0</v>
      </c>
      <c r="X43" s="16" t="s">
        <v>0</v>
      </c>
      <c r="Y43" s="20">
        <v>1</v>
      </c>
      <c r="Z43" s="16">
        <v>0</v>
      </c>
      <c r="AA43" s="16">
        <v>0</v>
      </c>
      <c r="AB43" s="57">
        <v>-1</v>
      </c>
    </row>
    <row r="44" spans="15:28" x14ac:dyDescent="0.3">
      <c r="O44" s="40" t="s">
        <v>120</v>
      </c>
      <c r="P44" s="38" t="s">
        <v>61</v>
      </c>
      <c r="Q44" s="41" t="s">
        <v>131</v>
      </c>
      <c r="R44" s="39">
        <v>2</v>
      </c>
      <c r="S44" s="39">
        <v>2</v>
      </c>
      <c r="T44" s="39">
        <v>0</v>
      </c>
      <c r="U44" s="39">
        <v>0</v>
      </c>
      <c r="V44" s="39">
        <v>2</v>
      </c>
      <c r="W44" s="40">
        <v>1</v>
      </c>
      <c r="X44" s="39" t="s">
        <v>0</v>
      </c>
      <c r="Y44" s="41">
        <v>3</v>
      </c>
      <c r="Z44" s="39">
        <v>0</v>
      </c>
      <c r="AA44" s="39">
        <v>0</v>
      </c>
      <c r="AB44" s="56">
        <v>-1</v>
      </c>
    </row>
  </sheetData>
  <sortState xmlns:xlrd2="http://schemas.microsoft.com/office/spreadsheetml/2017/richdata2" ref="O8:AB31">
    <sortCondition descending="1" ref="AA8:AA31"/>
    <sortCondition descending="1" ref="Z8:Z31"/>
    <sortCondition descending="1" ref="R8:R31"/>
  </sortState>
  <mergeCells count="6">
    <mergeCell ref="W8:Y8"/>
    <mergeCell ref="C3:P4"/>
    <mergeCell ref="C5:P5"/>
    <mergeCell ref="Q3:AB4"/>
    <mergeCell ref="Q6:AB6"/>
    <mergeCell ref="Q5:AB5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8B47-BD68-49BA-BC0B-70C76DEBA902}">
  <dimension ref="B3:I42"/>
  <sheetViews>
    <sheetView workbookViewId="0">
      <selection activeCell="C14" sqref="C14"/>
    </sheetView>
  </sheetViews>
  <sheetFormatPr defaultRowHeight="14.4" x14ac:dyDescent="0.3"/>
  <cols>
    <col min="2" max="2" width="26.6640625" customWidth="1"/>
    <col min="3" max="3" width="25.77734375" customWidth="1"/>
    <col min="5" max="5" width="33.33203125" customWidth="1"/>
  </cols>
  <sheetData>
    <row r="3" spans="2:9" x14ac:dyDescent="0.3">
      <c r="B3" t="s">
        <v>62</v>
      </c>
      <c r="C3" t="s">
        <v>57</v>
      </c>
      <c r="E3" s="53" t="s">
        <v>50</v>
      </c>
      <c r="F3" s="53"/>
      <c r="G3" s="53"/>
      <c r="H3" s="53"/>
      <c r="I3" s="53"/>
    </row>
    <row r="4" spans="2:9" x14ac:dyDescent="0.3">
      <c r="B4" t="s">
        <v>61</v>
      </c>
      <c r="C4" t="s">
        <v>57</v>
      </c>
      <c r="E4" s="12" t="s">
        <v>51</v>
      </c>
      <c r="F4" s="12"/>
      <c r="G4" s="12"/>
      <c r="H4" s="12"/>
      <c r="I4" s="12"/>
    </row>
    <row r="5" spans="2:9" x14ac:dyDescent="0.3">
      <c r="B5" t="s">
        <v>66</v>
      </c>
      <c r="C5" t="s">
        <v>51</v>
      </c>
      <c r="E5" s="12" t="s">
        <v>52</v>
      </c>
      <c r="F5" s="12"/>
      <c r="G5" s="12"/>
      <c r="H5" s="12"/>
      <c r="I5" s="12"/>
    </row>
    <row r="6" spans="2:9" x14ac:dyDescent="0.3">
      <c r="B6" t="s">
        <v>11</v>
      </c>
      <c r="C6" t="s">
        <v>51</v>
      </c>
      <c r="E6" s="12" t="s">
        <v>53</v>
      </c>
      <c r="F6" s="12"/>
      <c r="G6" s="12"/>
      <c r="H6" s="12"/>
      <c r="I6" s="12"/>
    </row>
    <row r="7" spans="2:9" x14ac:dyDescent="0.3">
      <c r="B7" t="s">
        <v>68</v>
      </c>
      <c r="C7" t="s">
        <v>51</v>
      </c>
      <c r="E7" s="12" t="s">
        <v>54</v>
      </c>
      <c r="F7" s="12"/>
      <c r="G7" s="12"/>
      <c r="H7" s="12"/>
      <c r="I7" s="12"/>
    </row>
    <row r="8" spans="2:9" x14ac:dyDescent="0.3">
      <c r="B8" t="s">
        <v>67</v>
      </c>
      <c r="C8" t="s">
        <v>51</v>
      </c>
      <c r="E8" s="12" t="s">
        <v>55</v>
      </c>
      <c r="F8" s="12"/>
      <c r="G8" s="12"/>
      <c r="H8" s="12"/>
      <c r="I8" s="12"/>
    </row>
    <row r="9" spans="2:9" x14ac:dyDescent="0.3">
      <c r="B9" t="s">
        <v>60</v>
      </c>
      <c r="C9" t="s">
        <v>57</v>
      </c>
      <c r="E9" s="12" t="s">
        <v>56</v>
      </c>
      <c r="F9" s="12"/>
      <c r="G9" s="12"/>
      <c r="H9" s="12"/>
      <c r="I9" s="12"/>
    </row>
    <row r="10" spans="2:9" x14ac:dyDescent="0.3">
      <c r="B10" t="s">
        <v>63</v>
      </c>
      <c r="C10" t="s">
        <v>57</v>
      </c>
      <c r="E10" s="12" t="s">
        <v>57</v>
      </c>
      <c r="F10" s="12"/>
      <c r="G10" s="12"/>
      <c r="H10" s="12"/>
      <c r="I10" s="12"/>
    </row>
    <row r="11" spans="2:9" x14ac:dyDescent="0.3">
      <c r="B11" t="s">
        <v>65</v>
      </c>
      <c r="C11" t="s">
        <v>51</v>
      </c>
      <c r="E11" s="12" t="s">
        <v>58</v>
      </c>
      <c r="F11" s="12"/>
      <c r="G11" s="12"/>
      <c r="H11" s="12"/>
      <c r="I11" s="12"/>
    </row>
    <row r="12" spans="2:9" x14ac:dyDescent="0.3">
      <c r="B12" t="s">
        <v>64</v>
      </c>
      <c r="C12" t="s">
        <v>57</v>
      </c>
    </row>
    <row r="13" spans="2:9" x14ac:dyDescent="0.3">
      <c r="B13" s="13" t="s">
        <v>12</v>
      </c>
      <c r="C13" t="s">
        <v>50</v>
      </c>
    </row>
    <row r="14" spans="2:9" x14ac:dyDescent="0.3">
      <c r="B14" s="14" t="s">
        <v>69</v>
      </c>
      <c r="C14" t="s">
        <v>50</v>
      </c>
    </row>
    <row r="15" spans="2:9" x14ac:dyDescent="0.3">
      <c r="B15" s="14" t="s">
        <v>70</v>
      </c>
      <c r="C15" t="s">
        <v>50</v>
      </c>
    </row>
    <row r="16" spans="2:9" x14ac:dyDescent="0.3">
      <c r="B16" s="14" t="s">
        <v>10</v>
      </c>
      <c r="C16" t="s">
        <v>50</v>
      </c>
    </row>
    <row r="17" spans="2:3" ht="15" thickBot="1" x14ac:dyDescent="0.35">
      <c r="B17" s="15" t="s">
        <v>71</v>
      </c>
      <c r="C17" t="s">
        <v>50</v>
      </c>
    </row>
    <row r="18" spans="2:3" x14ac:dyDescent="0.3">
      <c r="B18" t="s">
        <v>74</v>
      </c>
      <c r="C18" t="s">
        <v>53</v>
      </c>
    </row>
    <row r="19" spans="2:3" x14ac:dyDescent="0.3">
      <c r="B19" t="s">
        <v>75</v>
      </c>
      <c r="C19" t="s">
        <v>53</v>
      </c>
    </row>
    <row r="20" spans="2:3" x14ac:dyDescent="0.3">
      <c r="B20" t="s">
        <v>76</v>
      </c>
      <c r="C20" t="s">
        <v>53</v>
      </c>
    </row>
    <row r="21" spans="2:3" x14ac:dyDescent="0.3">
      <c r="B21" t="s">
        <v>77</v>
      </c>
      <c r="C21" t="s">
        <v>53</v>
      </c>
    </row>
    <row r="22" spans="2:3" x14ac:dyDescent="0.3">
      <c r="B22" t="s">
        <v>94</v>
      </c>
      <c r="C22" t="s">
        <v>53</v>
      </c>
    </row>
    <row r="23" spans="2:3" x14ac:dyDescent="0.3">
      <c r="B23" t="s">
        <v>78</v>
      </c>
      <c r="C23" t="s">
        <v>55</v>
      </c>
    </row>
    <row r="24" spans="2:3" x14ac:dyDescent="0.3">
      <c r="B24" t="s">
        <v>79</v>
      </c>
      <c r="C24" t="s">
        <v>55</v>
      </c>
    </row>
    <row r="25" spans="2:3" x14ac:dyDescent="0.3">
      <c r="B25" t="s">
        <v>80</v>
      </c>
      <c r="C25" t="s">
        <v>55</v>
      </c>
    </row>
    <row r="26" spans="2:3" x14ac:dyDescent="0.3">
      <c r="B26" t="s">
        <v>81</v>
      </c>
      <c r="C26" t="s">
        <v>55</v>
      </c>
    </row>
    <row r="27" spans="2:3" x14ac:dyDescent="0.3">
      <c r="B27" t="s">
        <v>82</v>
      </c>
      <c r="C27" t="s">
        <v>52</v>
      </c>
    </row>
    <row r="28" spans="2:3" x14ac:dyDescent="0.3">
      <c r="B28" t="s">
        <v>83</v>
      </c>
      <c r="C28" t="s">
        <v>52</v>
      </c>
    </row>
    <row r="29" spans="2:3" x14ac:dyDescent="0.3">
      <c r="B29" t="s">
        <v>84</v>
      </c>
      <c r="C29" t="s">
        <v>52</v>
      </c>
    </row>
    <row r="30" spans="2:3" x14ac:dyDescent="0.3">
      <c r="B30" t="s">
        <v>85</v>
      </c>
      <c r="C30" t="s">
        <v>52</v>
      </c>
    </row>
    <row r="31" spans="2:3" x14ac:dyDescent="0.3">
      <c r="B31" t="s">
        <v>86</v>
      </c>
      <c r="C31" t="s">
        <v>58</v>
      </c>
    </row>
    <row r="32" spans="2:3" x14ac:dyDescent="0.3">
      <c r="B32" t="s">
        <v>87</v>
      </c>
      <c r="C32" t="s">
        <v>58</v>
      </c>
    </row>
    <row r="33" spans="2:3" x14ac:dyDescent="0.3">
      <c r="B33" t="s">
        <v>88</v>
      </c>
      <c r="C33" t="s">
        <v>58</v>
      </c>
    </row>
    <row r="34" spans="2:3" x14ac:dyDescent="0.3">
      <c r="B34" t="s">
        <v>89</v>
      </c>
      <c r="C34" t="s">
        <v>58</v>
      </c>
    </row>
    <row r="35" spans="2:3" x14ac:dyDescent="0.3">
      <c r="B35" t="s">
        <v>90</v>
      </c>
      <c r="C35" t="s">
        <v>58</v>
      </c>
    </row>
    <row r="36" spans="2:3" x14ac:dyDescent="0.3">
      <c r="B36" t="s">
        <v>91</v>
      </c>
      <c r="C36" t="s">
        <v>54</v>
      </c>
    </row>
    <row r="37" spans="2:3" x14ac:dyDescent="0.3">
      <c r="B37" t="s">
        <v>95</v>
      </c>
      <c r="C37" t="s">
        <v>54</v>
      </c>
    </row>
    <row r="38" spans="2:3" x14ac:dyDescent="0.3">
      <c r="B38" t="s">
        <v>92</v>
      </c>
      <c r="C38" t="s">
        <v>54</v>
      </c>
    </row>
    <row r="39" spans="2:3" x14ac:dyDescent="0.3">
      <c r="B39" t="s">
        <v>96</v>
      </c>
      <c r="C39" t="s">
        <v>54</v>
      </c>
    </row>
    <row r="40" spans="2:3" x14ac:dyDescent="0.3">
      <c r="B40" t="s">
        <v>93</v>
      </c>
      <c r="C40" t="s">
        <v>54</v>
      </c>
    </row>
    <row r="41" spans="2:3" x14ac:dyDescent="0.3">
      <c r="B41" t="s">
        <v>97</v>
      </c>
      <c r="C41" t="s">
        <v>51</v>
      </c>
    </row>
    <row r="42" spans="2:3" x14ac:dyDescent="0.3">
      <c r="B42" t="s">
        <v>98</v>
      </c>
      <c r="C42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Tabulka</vt:lpstr>
      <vt:lpstr>Statistiky</vt:lpstr>
      <vt:lpstr>Sestava</vt:lpstr>
      <vt:lpstr>Tabulka!home</vt:lpstr>
      <vt:lpstr>Tabulka!homegoal</vt:lpstr>
      <vt:lpstr>Tabulka!homescore</vt:lpstr>
      <vt:lpstr>Statistiky!jmeno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2022-03-05T07:19:17Z</cp:lastPrinted>
  <dcterms:created xsi:type="dcterms:W3CDTF">2013-06-13T09:53:07Z</dcterms:created>
  <dcterms:modified xsi:type="dcterms:W3CDTF">2022-03-05T07:19:51Z</dcterms:modified>
</cp:coreProperties>
</file>